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 tabRatio="847"/>
  </bookViews>
  <sheets>
    <sheet name="Rekapitulácia stavby" sheetId="1" r:id="rId1"/>
    <sheet name="01 - Vnútorná vodovodná s..." sheetId="2" r:id="rId2"/>
    <sheet name="02 - Stupačky ústredného ..." sheetId="3" r:id="rId3"/>
    <sheet name="03 - Architektúra" sheetId="4" r:id="rId4"/>
    <sheet name="04 - Vnútorná kanalizačná..." sheetId="5" r:id="rId5"/>
  </sheets>
  <definedNames>
    <definedName name="_xlnm._FilterDatabase" localSheetId="1" hidden="1">'01 - Vnútorná vodovodná s...'!$C$119:$K$175</definedName>
    <definedName name="_xlnm._FilterDatabase" localSheetId="2" hidden="1">'02 - Stupačky ústredného ...'!$C$121:$K$180</definedName>
    <definedName name="_xlnm._FilterDatabase" localSheetId="3" hidden="1">'03 - Architektúra'!$C$128:$K$196</definedName>
    <definedName name="_xlnm._FilterDatabase" localSheetId="4" hidden="1">'04 - Vnútorná kanalizačná...'!$C$118:$K$175</definedName>
    <definedName name="_xlnm.Print_Titles" localSheetId="1">'01 - Vnútorná vodovodná s...'!$119:$119</definedName>
    <definedName name="_xlnm.Print_Titles" localSheetId="2">'02 - Stupačky ústredného ...'!$121:$121</definedName>
    <definedName name="_xlnm.Print_Titles" localSheetId="3">'03 - Architektúra'!$128:$128</definedName>
    <definedName name="_xlnm.Print_Titles" localSheetId="4">'04 - Vnútorná kanalizačná...'!$118:$118</definedName>
    <definedName name="_xlnm.Print_Titles" localSheetId="0">'Rekapitulácia stavby'!$92:$92</definedName>
    <definedName name="_xlnm.Print_Area" localSheetId="1">'01 - Vnútorná vodovodná s...'!$C$4:$J$76,'01 - Vnútorná vodovodná s...'!$C$82:$J$101,'01 - Vnútorná vodovodná s...'!$C$107:$J$175</definedName>
    <definedName name="_xlnm.Print_Area" localSheetId="2">'02 - Stupačky ústredného ...'!$C$4:$J$76,'02 - Stupačky ústredného ...'!$C$82:$J$103,'02 - Stupačky ústredného ...'!$C$109:$J$180</definedName>
    <definedName name="_xlnm.Print_Area" localSheetId="3">'03 - Architektúra'!$C$4:$J$76,'03 - Architektúra'!$C$82:$J$110,'03 - Architektúra'!$C$116:$J$196</definedName>
    <definedName name="_xlnm.Print_Area" localSheetId="4">'04 - Vnútorná kanalizačná...'!$C$4:$J$76,'04 - Vnútorná kanalizačná...'!$C$82:$J$100,'04 - Vnútorná kanalizačná...'!$C$106:$J$175</definedName>
    <definedName name="_xlnm.Print_Area" localSheetId="0">'Rekapitulácia stavby'!$D$4:$AO$76,'Rekapitulácia stavby'!$C$82:$AQ$99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139" i="2"/>
  <c r="BI139"/>
  <c r="BH139"/>
  <c r="BG139"/>
  <c r="BE139"/>
  <c r="T139"/>
  <c r="R139"/>
  <c r="P139"/>
  <c r="J139"/>
  <c r="BF139" s="1"/>
  <c r="BK138"/>
  <c r="BI138"/>
  <c r="BH138"/>
  <c r="BG138"/>
  <c r="BE138"/>
  <c r="T138"/>
  <c r="R138"/>
  <c r="P138"/>
  <c r="J138"/>
  <c r="BF138" s="1"/>
  <c r="J180" i="4" l="1"/>
  <c r="BK180" s="1"/>
  <c r="J179"/>
  <c r="BK179" s="1"/>
  <c r="J189"/>
  <c r="BK189" s="1"/>
  <c r="J195" i="3"/>
  <c r="BK195" s="1"/>
  <c r="J196"/>
  <c r="BK196" s="1"/>
  <c r="J173" i="5"/>
  <c r="BK173" s="1"/>
  <c r="I173" i="2"/>
  <c r="J173" s="1"/>
  <c r="BK173" s="1"/>
  <c r="J174"/>
  <c r="BF174" s="1"/>
  <c r="P174"/>
  <c r="R174"/>
  <c r="T174"/>
  <c r="BE174"/>
  <c r="BG174"/>
  <c r="BH174"/>
  <c r="BI174"/>
  <c r="BK174"/>
  <c r="J194" i="3"/>
  <c r="BK194" s="1"/>
  <c r="J193"/>
  <c r="BK193" s="1"/>
  <c r="BK192"/>
  <c r="BK191"/>
  <c r="J189"/>
  <c r="BF189" s="1"/>
  <c r="BK188"/>
  <c r="BK187"/>
  <c r="BK185"/>
  <c r="BK184"/>
  <c r="J200"/>
  <c r="BK200" s="1"/>
  <c r="BK199"/>
  <c r="J198"/>
  <c r="BK198" s="1"/>
  <c r="J202"/>
  <c r="BK202" s="1"/>
  <c r="J201"/>
  <c r="BK201" s="1"/>
  <c r="BI199"/>
  <c r="BH199"/>
  <c r="BG199"/>
  <c r="BE199"/>
  <c r="T199"/>
  <c r="R199"/>
  <c r="P199"/>
  <c r="BK197"/>
  <c r="BI197"/>
  <c r="BH197"/>
  <c r="BG197"/>
  <c r="BE197"/>
  <c r="T197"/>
  <c r="R197"/>
  <c r="P197"/>
  <c r="J197"/>
  <c r="BF197" s="1"/>
  <c r="BI192"/>
  <c r="BH192"/>
  <c r="BG192"/>
  <c r="BE192"/>
  <c r="T192"/>
  <c r="R192"/>
  <c r="P192"/>
  <c r="BI191"/>
  <c r="BH191"/>
  <c r="BG191"/>
  <c r="BE191"/>
  <c r="T191"/>
  <c r="R191"/>
  <c r="P191"/>
  <c r="J191"/>
  <c r="BF191" s="1"/>
  <c r="BK190"/>
  <c r="BI190"/>
  <c r="BH190"/>
  <c r="BG190"/>
  <c r="BE190"/>
  <c r="T190"/>
  <c r="R190"/>
  <c r="P190"/>
  <c r="J190"/>
  <c r="BF190" s="1"/>
  <c r="BK189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K186"/>
  <c r="BI186"/>
  <c r="BH186"/>
  <c r="BG186"/>
  <c r="BE186"/>
  <c r="T186"/>
  <c r="R186"/>
  <c r="P186"/>
  <c r="J186"/>
  <c r="BF186" s="1"/>
  <c r="BI185"/>
  <c r="BH185"/>
  <c r="BG185"/>
  <c r="BE185"/>
  <c r="T185"/>
  <c r="R185"/>
  <c r="P185"/>
  <c r="BI184"/>
  <c r="BH184"/>
  <c r="BG184"/>
  <c r="BE184"/>
  <c r="T184"/>
  <c r="R184"/>
  <c r="P184"/>
  <c r="BK183"/>
  <c r="BI183"/>
  <c r="BH183"/>
  <c r="BG183"/>
  <c r="BE183"/>
  <c r="T183"/>
  <c r="R183"/>
  <c r="P183"/>
  <c r="J183"/>
  <c r="BF183" s="1"/>
  <c r="BK182"/>
  <c r="BK181" s="1"/>
  <c r="BI182"/>
  <c r="BH182"/>
  <c r="BG182"/>
  <c r="BE182"/>
  <c r="T182"/>
  <c r="R182"/>
  <c r="P182"/>
  <c r="J182"/>
  <c r="BF182" s="1"/>
  <c r="J37" i="5"/>
  <c r="J36"/>
  <c r="AY98" i="1" s="1"/>
  <c r="J35" i="5"/>
  <c r="AX98" i="1" s="1"/>
  <c r="BI175" i="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F113"/>
  <c r="E111"/>
  <c r="F89"/>
  <c r="E87"/>
  <c r="J24"/>
  <c r="E24"/>
  <c r="J116" s="1"/>
  <c r="J23"/>
  <c r="J21"/>
  <c r="E21"/>
  <c r="J91" s="1"/>
  <c r="J20"/>
  <c r="J18"/>
  <c r="E18"/>
  <c r="F116" s="1"/>
  <c r="J17"/>
  <c r="J15"/>
  <c r="E15"/>
  <c r="F115" s="1"/>
  <c r="J14"/>
  <c r="J12"/>
  <c r="J89" s="1"/>
  <c r="E7"/>
  <c r="E109" s="1"/>
  <c r="J37" i="4"/>
  <c r="J36"/>
  <c r="AY97" i="1" s="1"/>
  <c r="J35" i="4"/>
  <c r="AX97" i="1" s="1"/>
  <c r="BI196" i="4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1"/>
  <c r="BH181"/>
  <c r="BG181"/>
  <c r="BE181"/>
  <c r="T181"/>
  <c r="R181"/>
  <c r="P181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8"/>
  <c r="BH158"/>
  <c r="BG158"/>
  <c r="BE158"/>
  <c r="T158"/>
  <c r="T157" s="1"/>
  <c r="R158"/>
  <c r="R157" s="1"/>
  <c r="P158"/>
  <c r="P157" s="1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F123"/>
  <c r="E121"/>
  <c r="F89"/>
  <c r="E87"/>
  <c r="J24"/>
  <c r="E24"/>
  <c r="J92" s="1"/>
  <c r="J23"/>
  <c r="J21"/>
  <c r="E21"/>
  <c r="J91" s="1"/>
  <c r="J20"/>
  <c r="J18"/>
  <c r="E18"/>
  <c r="F92" s="1"/>
  <c r="J17"/>
  <c r="J15"/>
  <c r="E15"/>
  <c r="F125" s="1"/>
  <c r="J14"/>
  <c r="J12"/>
  <c r="J89" s="1"/>
  <c r="E7"/>
  <c r="E85" s="1"/>
  <c r="J166" i="3"/>
  <c r="J100" s="1"/>
  <c r="J37"/>
  <c r="J36"/>
  <c r="AY96" i="1" s="1"/>
  <c r="J35" i="3"/>
  <c r="AX96" i="1" s="1"/>
  <c r="BI180" i="3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6"/>
  <c r="E114"/>
  <c r="F89"/>
  <c r="E87"/>
  <c r="J24"/>
  <c r="E24"/>
  <c r="J92" s="1"/>
  <c r="J23"/>
  <c r="J21"/>
  <c r="E21"/>
  <c r="J118" s="1"/>
  <c r="J20"/>
  <c r="J18"/>
  <c r="E18"/>
  <c r="F92" s="1"/>
  <c r="J17"/>
  <c r="J15"/>
  <c r="E15"/>
  <c r="F91" s="1"/>
  <c r="J14"/>
  <c r="J12"/>
  <c r="J89" s="1"/>
  <c r="E7"/>
  <c r="E85" s="1"/>
  <c r="J37" i="2"/>
  <c r="J36"/>
  <c r="AY95" i="1" s="1"/>
  <c r="J35" i="2"/>
  <c r="AX95" i="1" s="1"/>
  <c r="BI175" i="2"/>
  <c r="BH175"/>
  <c r="BG175"/>
  <c r="BE175"/>
  <c r="T175"/>
  <c r="R175"/>
  <c r="P175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F114"/>
  <c r="E112"/>
  <c r="F89"/>
  <c r="E87"/>
  <c r="J24"/>
  <c r="E24"/>
  <c r="J117" s="1"/>
  <c r="J23"/>
  <c r="J21"/>
  <c r="E21"/>
  <c r="J116" s="1"/>
  <c r="J20"/>
  <c r="J18"/>
  <c r="E18"/>
  <c r="F117" s="1"/>
  <c r="J17"/>
  <c r="J15"/>
  <c r="E15"/>
  <c r="F116" s="1"/>
  <c r="J14"/>
  <c r="J12"/>
  <c r="J114" s="1"/>
  <c r="E7"/>
  <c r="E110" s="1"/>
  <c r="L90" i="1"/>
  <c r="AM90"/>
  <c r="AM89"/>
  <c r="L89"/>
  <c r="AM87"/>
  <c r="L87"/>
  <c r="L85"/>
  <c r="L84"/>
  <c r="BK154" i="2"/>
  <c r="J150"/>
  <c r="J146"/>
  <c r="BK140"/>
  <c r="BK136"/>
  <c r="J131"/>
  <c r="J125"/>
  <c r="BK122"/>
  <c r="BK173" i="3"/>
  <c r="J161"/>
  <c r="J147"/>
  <c r="BK135"/>
  <c r="BK169"/>
  <c r="BK149"/>
  <c r="J143"/>
  <c r="J125"/>
  <c r="J171"/>
  <c r="BK141"/>
  <c r="J127"/>
  <c r="BK148"/>
  <c r="BK127"/>
  <c r="J175"/>
  <c r="J133"/>
  <c r="BK175"/>
  <c r="J157"/>
  <c r="BK142"/>
  <c r="J153"/>
  <c r="BK167" i="4"/>
  <c r="BK139"/>
  <c r="J167"/>
  <c r="J145"/>
  <c r="J181"/>
  <c r="BK161"/>
  <c r="J195"/>
  <c r="J132"/>
  <c r="J135"/>
  <c r="J168"/>
  <c r="BK194"/>
  <c r="BK175"/>
  <c r="BK185"/>
  <c r="J151"/>
  <c r="J154" i="5"/>
  <c r="J134"/>
  <c r="BK162"/>
  <c r="J147"/>
  <c r="BK175"/>
  <c r="BK144"/>
  <c r="J175"/>
  <c r="J140"/>
  <c r="J149"/>
  <c r="J136"/>
  <c r="BK123"/>
  <c r="J141"/>
  <c r="J159"/>
  <c r="BK140"/>
  <c r="J130"/>
  <c r="J172" i="2"/>
  <c r="J170"/>
  <c r="BK168"/>
  <c r="J167"/>
  <c r="J165"/>
  <c r="J163"/>
  <c r="J161"/>
  <c r="J158"/>
  <c r="J156"/>
  <c r="BK152"/>
  <c r="J149"/>
  <c r="BK145"/>
  <c r="BK141"/>
  <c r="BK133"/>
  <c r="BK129"/>
  <c r="BK124"/>
  <c r="AS94" i="1"/>
  <c r="J145" i="3"/>
  <c r="BK178"/>
  <c r="J151"/>
  <c r="J136"/>
  <c r="BK180"/>
  <c r="BK158"/>
  <c r="BK140"/>
  <c r="BK176"/>
  <c r="BK138"/>
  <c r="BK170"/>
  <c r="J165"/>
  <c r="BK163"/>
  <c r="BK160"/>
  <c r="J141"/>
  <c r="J140"/>
  <c r="BK126"/>
  <c r="BK153"/>
  <c r="BK132"/>
  <c r="BK159"/>
  <c r="BK144"/>
  <c r="BK144" i="4"/>
  <c r="J152"/>
  <c r="BK193"/>
  <c r="BK162"/>
  <c r="J137"/>
  <c r="BK135"/>
  <c r="BK169"/>
  <c r="J190"/>
  <c r="J158"/>
  <c r="BK140"/>
  <c r="BK178"/>
  <c r="J162"/>
  <c r="BK177"/>
  <c r="BK147"/>
  <c r="J164" i="5"/>
  <c r="BK131"/>
  <c r="BK170"/>
  <c r="J146"/>
  <c r="BK134"/>
  <c r="J161"/>
  <c r="J138"/>
  <c r="BK160"/>
  <c r="J166"/>
  <c r="J153"/>
  <c r="J129"/>
  <c r="J156"/>
  <c r="BK163"/>
  <c r="J125"/>
  <c r="BK129"/>
  <c r="J154" i="2"/>
  <c r="J151"/>
  <c r="BK147"/>
  <c r="J144"/>
  <c r="J140"/>
  <c r="J134"/>
  <c r="BK127"/>
  <c r="J124"/>
  <c r="J160" i="3"/>
  <c r="J137"/>
  <c r="J152"/>
  <c r="BK177"/>
  <c r="BK134"/>
  <c r="J132"/>
  <c r="BK168"/>
  <c r="BK151"/>
  <c r="J134"/>
  <c r="BK171"/>
  <c r="J188" i="4"/>
  <c r="BK146"/>
  <c r="BK176"/>
  <c r="J142"/>
  <c r="BK170"/>
  <c r="J150"/>
  <c r="J139"/>
  <c r="BK173"/>
  <c r="BK152"/>
  <c r="BK165"/>
  <c r="BK145"/>
  <c r="J185"/>
  <c r="J170"/>
  <c r="J171"/>
  <c r="J140"/>
  <c r="BK121" i="5"/>
  <c r="BK165"/>
  <c r="J152"/>
  <c r="J162"/>
  <c r="J133"/>
  <c r="BK136"/>
  <c r="BK161"/>
  <c r="BK133"/>
  <c r="J160"/>
  <c r="J145"/>
  <c r="BK152"/>
  <c r="BK142"/>
  <c r="J171" i="2"/>
  <c r="J169"/>
  <c r="BK167"/>
  <c r="BK165"/>
  <c r="J164"/>
  <c r="BK162"/>
  <c r="BK160"/>
  <c r="J159"/>
  <c r="J157"/>
  <c r="BK151"/>
  <c r="BK148"/>
  <c r="J145"/>
  <c r="BK142"/>
  <c r="BK137"/>
  <c r="J133"/>
  <c r="J129"/>
  <c r="BK125"/>
  <c r="BK161" i="3"/>
  <c r="BK152"/>
  <c r="BK137"/>
  <c r="J163"/>
  <c r="BK145"/>
  <c r="J179"/>
  <c r="J150"/>
  <c r="J153" i="4"/>
  <c r="J138"/>
  <c r="BK150"/>
  <c r="BK137"/>
  <c r="J169"/>
  <c r="BK138"/>
  <c r="BK187"/>
  <c r="BK183"/>
  <c r="J178"/>
  <c r="J154"/>
  <c r="BK195"/>
  <c r="J177"/>
  <c r="BK148"/>
  <c r="J165"/>
  <c r="J163" i="5"/>
  <c r="J148"/>
  <c r="BK174"/>
  <c r="BK154"/>
  <c r="BK139"/>
  <c r="J172"/>
  <c r="J139"/>
  <c r="BK135"/>
  <c r="J165"/>
  <c r="BK124"/>
  <c r="BK145"/>
  <c r="J124"/>
  <c r="J151"/>
  <c r="J132"/>
  <c r="BK150"/>
  <c r="BK122"/>
  <c r="J175" i="2"/>
  <c r="BK171"/>
  <c r="BK169"/>
  <c r="J168"/>
  <c r="J166"/>
  <c r="BK164"/>
  <c r="BK161"/>
  <c r="BK159"/>
  <c r="BK157"/>
  <c r="BK155"/>
  <c r="J153"/>
  <c r="BK149"/>
  <c r="BK146"/>
  <c r="J143"/>
  <c r="J137"/>
  <c r="J130"/>
  <c r="J126"/>
  <c r="J123"/>
  <c r="J180" i="3"/>
  <c r="J168"/>
  <c r="J159"/>
  <c r="J142"/>
  <c r="J172"/>
  <c r="J158"/>
  <c r="BK146"/>
  <c r="BK130"/>
  <c r="J178"/>
  <c r="BK165"/>
  <c r="J155"/>
  <c r="J135"/>
  <c r="J169"/>
  <c r="J146"/>
  <c r="J176"/>
  <c r="BK139"/>
  <c r="BK133"/>
  <c r="J173"/>
  <c r="J156"/>
  <c r="BK128"/>
  <c r="BK168" i="4"/>
  <c r="BK149"/>
  <c r="BK132"/>
  <c r="J148"/>
  <c r="J184"/>
  <c r="BK156"/>
  <c r="BK154"/>
  <c r="BK196"/>
  <c r="J166"/>
  <c r="BK188"/>
  <c r="J149"/>
  <c r="J193"/>
  <c r="BK166"/>
  <c r="J183"/>
  <c r="J156"/>
  <c r="J174" i="5"/>
  <c r="BK149"/>
  <c r="BK172"/>
  <c r="BK156"/>
  <c r="J142"/>
  <c r="BK130"/>
  <c r="BK151"/>
  <c r="J169"/>
  <c r="J168"/>
  <c r="J158"/>
  <c r="BK167"/>
  <c r="BK155"/>
  <c r="BK138"/>
  <c r="BK166"/>
  <c r="BK148"/>
  <c r="BK168"/>
  <c r="BK147"/>
  <c r="BK146"/>
  <c r="BK175" i="2"/>
  <c r="BK172"/>
  <c r="BK170"/>
  <c r="BK166"/>
  <c r="BK163"/>
  <c r="J162"/>
  <c r="J160"/>
  <c r="BK158"/>
  <c r="BK156"/>
  <c r="BK153"/>
  <c r="BK150"/>
  <c r="J147"/>
  <c r="BK143"/>
  <c r="J141"/>
  <c r="BK134"/>
  <c r="BK130"/>
  <c r="BK126"/>
  <c r="J122"/>
  <c r="J170" i="3"/>
  <c r="BK164"/>
  <c r="BK155"/>
  <c r="J138"/>
  <c r="BK162"/>
  <c r="J144"/>
  <c r="J126"/>
  <c r="BK172"/>
  <c r="J164"/>
  <c r="J148"/>
  <c r="BK129"/>
  <c r="BK150"/>
  <c r="J130"/>
  <c r="BK174"/>
  <c r="J128"/>
  <c r="J162"/>
  <c r="BK143"/>
  <c r="BK154"/>
  <c r="BK181" i="4"/>
  <c r="BK151"/>
  <c r="J173"/>
  <c r="J146"/>
  <c r="J175"/>
  <c r="BK153"/>
  <c r="J196"/>
  <c r="BK142"/>
  <c r="J194"/>
  <c r="J155"/>
  <c r="J176"/>
  <c r="J147"/>
  <c r="BK184"/>
  <c r="BK171"/>
  <c r="J174"/>
  <c r="BK155"/>
  <c r="J170" i="5"/>
  <c r="BK143"/>
  <c r="J171"/>
  <c r="J155"/>
  <c r="J135"/>
  <c r="J167"/>
  <c r="BK141"/>
  <c r="BK171"/>
  <c r="J121"/>
  <c r="J157"/>
  <c r="J126"/>
  <c r="BK158"/>
  <c r="J123"/>
  <c r="J131"/>
  <c r="J155" i="2"/>
  <c r="J152"/>
  <c r="J148"/>
  <c r="BK144"/>
  <c r="J142"/>
  <c r="J136"/>
  <c r="BK131"/>
  <c r="J127"/>
  <c r="BK123"/>
  <c r="BK156" i="3"/>
  <c r="J139"/>
  <c r="BK179"/>
  <c r="BK147"/>
  <c r="J129"/>
  <c r="BK157"/>
  <c r="BK125"/>
  <c r="J174"/>
  <c r="J154"/>
  <c r="BK136"/>
  <c r="J177"/>
  <c r="J149"/>
  <c r="J161" i="4"/>
  <c r="BK136"/>
  <c r="BK143"/>
  <c r="BK163"/>
  <c r="J144"/>
  <c r="BK190"/>
  <c r="J133"/>
  <c r="BK133"/>
  <c r="J163"/>
  <c r="J143"/>
  <c r="J187"/>
  <c r="BK174"/>
  <c r="J136"/>
  <c r="BK158"/>
  <c r="J150" i="5"/>
  <c r="BK126"/>
  <c r="BK169"/>
  <c r="J143"/>
  <c r="BK125"/>
  <c r="BK159"/>
  <c r="J137"/>
  <c r="BK153"/>
  <c r="BK164"/>
  <c r="J144"/>
  <c r="J122"/>
  <c r="BK137"/>
  <c r="BK157"/>
  <c r="BK132"/>
  <c r="J186" i="4" l="1"/>
  <c r="J182"/>
  <c r="J160"/>
  <c r="J103" s="1"/>
  <c r="J172"/>
  <c r="J192"/>
  <c r="J191" s="1"/>
  <c r="J164"/>
  <c r="J141"/>
  <c r="J134"/>
  <c r="J131"/>
  <c r="J192" i="3"/>
  <c r="BF192" s="1"/>
  <c r="J188"/>
  <c r="BF188" s="1"/>
  <c r="J187"/>
  <c r="BF187" s="1"/>
  <c r="J185"/>
  <c r="BF185" s="1"/>
  <c r="J184"/>
  <c r="BF184" s="1"/>
  <c r="J199"/>
  <c r="BF199" s="1"/>
  <c r="T181"/>
  <c r="P181"/>
  <c r="R181"/>
  <c r="J181"/>
  <c r="J102" s="1"/>
  <c r="F37" i="2"/>
  <c r="J33"/>
  <c r="AV95" i="1" s="1"/>
  <c r="F35" i="2"/>
  <c r="BB95" i="1" s="1"/>
  <c r="F36" i="2"/>
  <c r="BC95" i="1" s="1"/>
  <c r="F33" i="2"/>
  <c r="AZ95" i="1" s="1"/>
  <c r="P135" i="2"/>
  <c r="P124" i="3"/>
  <c r="R131"/>
  <c r="P131" i="4"/>
  <c r="T134"/>
  <c r="T131"/>
  <c r="R134"/>
  <c r="T135" i="2"/>
  <c r="BK124" i="3"/>
  <c r="T124"/>
  <c r="P167"/>
  <c r="BK131" i="4"/>
  <c r="BK134"/>
  <c r="J99"/>
  <c r="P160"/>
  <c r="BK135" i="2"/>
  <c r="J135" s="1"/>
  <c r="J100" s="1"/>
  <c r="P131" i="3"/>
  <c r="T167"/>
  <c r="BK141" i="4"/>
  <c r="J100" s="1"/>
  <c r="R160"/>
  <c r="P120" i="5"/>
  <c r="BK128" i="2"/>
  <c r="J128" s="1"/>
  <c r="J98" s="1"/>
  <c r="T128"/>
  <c r="BK132"/>
  <c r="J132" s="1"/>
  <c r="J99" s="1"/>
  <c r="T132"/>
  <c r="R124" i="3"/>
  <c r="BK167"/>
  <c r="J167" s="1"/>
  <c r="J101" s="1"/>
  <c r="T141" i="4"/>
  <c r="T160"/>
  <c r="T164"/>
  <c r="BK120" i="5"/>
  <c r="J120"/>
  <c r="J97"/>
  <c r="T120"/>
  <c r="R135" i="2"/>
  <c r="T131" i="3"/>
  <c r="P141" i="4"/>
  <c r="BK164"/>
  <c r="J104" s="1"/>
  <c r="R164"/>
  <c r="P172"/>
  <c r="T172"/>
  <c r="BK182"/>
  <c r="J106" s="1"/>
  <c r="R182"/>
  <c r="BK186"/>
  <c r="P186"/>
  <c r="T186"/>
  <c r="P192"/>
  <c r="P191" s="1"/>
  <c r="T192"/>
  <c r="T191" s="1"/>
  <c r="BK128" i="5"/>
  <c r="BK127" s="1"/>
  <c r="J127" s="1"/>
  <c r="J98" s="1"/>
  <c r="P128" i="2"/>
  <c r="R128"/>
  <c r="P132"/>
  <c r="R132"/>
  <c r="BK131" i="3"/>
  <c r="J131" s="1"/>
  <c r="J99" s="1"/>
  <c r="R167"/>
  <c r="R131" i="4"/>
  <c r="P134"/>
  <c r="BK160"/>
  <c r="P128" i="5"/>
  <c r="P127" s="1"/>
  <c r="R141" i="4"/>
  <c r="P164"/>
  <c r="BK172"/>
  <c r="J105" s="1"/>
  <c r="R172"/>
  <c r="P182"/>
  <c r="T182"/>
  <c r="R186"/>
  <c r="BK192"/>
  <c r="R192"/>
  <c r="R191" s="1"/>
  <c r="R120" i="5"/>
  <c r="R128"/>
  <c r="R127" s="1"/>
  <c r="T128"/>
  <c r="T127" s="1"/>
  <c r="BK157" i="4"/>
  <c r="J157" s="1"/>
  <c r="J101" s="1"/>
  <c r="BF136" i="5"/>
  <c r="BF144"/>
  <c r="BF148"/>
  <c r="BF151"/>
  <c r="BF152"/>
  <c r="BF156"/>
  <c r="BF158"/>
  <c r="F92"/>
  <c r="J113"/>
  <c r="BF123"/>
  <c r="BF134"/>
  <c r="BF138"/>
  <c r="BF143"/>
  <c r="BF145"/>
  <c r="BF153"/>
  <c r="BF154"/>
  <c r="BF164"/>
  <c r="BF166"/>
  <c r="BF125"/>
  <c r="BF126"/>
  <c r="BF129"/>
  <c r="BF133"/>
  <c r="BF135"/>
  <c r="BF139"/>
  <c r="BF142"/>
  <c r="BF162"/>
  <c r="E85"/>
  <c r="J115"/>
  <c r="BF131"/>
  <c r="BF140"/>
  <c r="BF141"/>
  <c r="BF147"/>
  <c r="BF150"/>
  <c r="BF159"/>
  <c r="BF163"/>
  <c r="BF168"/>
  <c r="BF170"/>
  <c r="BF174"/>
  <c r="J92"/>
  <c r="BF121"/>
  <c r="BF122"/>
  <c r="BF130"/>
  <c r="BF132"/>
  <c r="BF146"/>
  <c r="BF149"/>
  <c r="BF172"/>
  <c r="BF124"/>
  <c r="BF155"/>
  <c r="BF157"/>
  <c r="BF167"/>
  <c r="BF169"/>
  <c r="BF175"/>
  <c r="F91"/>
  <c r="BF160"/>
  <c r="BF137"/>
  <c r="BF161"/>
  <c r="BF165"/>
  <c r="BF171"/>
  <c r="F91" i="4"/>
  <c r="F126"/>
  <c r="BF133"/>
  <c r="BF138"/>
  <c r="BF145"/>
  <c r="BF146"/>
  <c r="BF166"/>
  <c r="BF167"/>
  <c r="BF187"/>
  <c r="E119"/>
  <c r="J125"/>
  <c r="BF132"/>
  <c r="BF144"/>
  <c r="BF152"/>
  <c r="BF153"/>
  <c r="BF155"/>
  <c r="J124" i="3"/>
  <c r="J98" s="1"/>
  <c r="J126" i="4"/>
  <c r="BF135"/>
  <c r="BF136"/>
  <c r="BF151"/>
  <c r="BF184"/>
  <c r="BF193"/>
  <c r="BF137"/>
  <c r="BF149"/>
  <c r="BF150"/>
  <c r="BF158"/>
  <c r="BF162"/>
  <c r="BF175"/>
  <c r="BF177"/>
  <c r="BF178"/>
  <c r="BF190"/>
  <c r="BF147"/>
  <c r="BF148"/>
  <c r="BF168"/>
  <c r="BF170"/>
  <c r="BF173"/>
  <c r="BF174"/>
  <c r="BF183"/>
  <c r="BF196"/>
  <c r="BF139"/>
  <c r="BF140"/>
  <c r="BF154"/>
  <c r="BF171"/>
  <c r="BF195"/>
  <c r="J123"/>
  <c r="BF156"/>
  <c r="BF161"/>
  <c r="BF165"/>
  <c r="BF169"/>
  <c r="BF181"/>
  <c r="BF185"/>
  <c r="BF188"/>
  <c r="BF194"/>
  <c r="BF142"/>
  <c r="BF143"/>
  <c r="BF163"/>
  <c r="BF176"/>
  <c r="J91" i="3"/>
  <c r="F118"/>
  <c r="BF127"/>
  <c r="BF128"/>
  <c r="BF130"/>
  <c r="BF137"/>
  <c r="BF142"/>
  <c r="BF147"/>
  <c r="BF157"/>
  <c r="BF160"/>
  <c r="BF163"/>
  <c r="BF174"/>
  <c r="BF175"/>
  <c r="J116"/>
  <c r="BF138"/>
  <c r="BF158"/>
  <c r="BF164"/>
  <c r="BF165"/>
  <c r="BF172"/>
  <c r="J119"/>
  <c r="BF135"/>
  <c r="BF129"/>
  <c r="BF159"/>
  <c r="BF169"/>
  <c r="E112"/>
  <c r="F119"/>
  <c r="BF132"/>
  <c r="BF134"/>
  <c r="BF136"/>
  <c r="BF139"/>
  <c r="BF140"/>
  <c r="BF141"/>
  <c r="BF154"/>
  <c r="BF156"/>
  <c r="BF173"/>
  <c r="BF177"/>
  <c r="BF178"/>
  <c r="BF143"/>
  <c r="BF144"/>
  <c r="BF145"/>
  <c r="BF146"/>
  <c r="BF149"/>
  <c r="BF150"/>
  <c r="BF151"/>
  <c r="BF153"/>
  <c r="BF168"/>
  <c r="BF179"/>
  <c r="BF133"/>
  <c r="BF152"/>
  <c r="BF155"/>
  <c r="BF176"/>
  <c r="BF180"/>
  <c r="BF125"/>
  <c r="BF126"/>
  <c r="BF148"/>
  <c r="BF161"/>
  <c r="BF162"/>
  <c r="BF170"/>
  <c r="BF171"/>
  <c r="E85" i="2"/>
  <c r="J89"/>
  <c r="F91"/>
  <c r="J91"/>
  <c r="F92"/>
  <c r="J92"/>
  <c r="BF122"/>
  <c r="BF123"/>
  <c r="BF124"/>
  <c r="BF125"/>
  <c r="BF126"/>
  <c r="BF127"/>
  <c r="BF129"/>
  <c r="BF130"/>
  <c r="BF131"/>
  <c r="BF133"/>
  <c r="BF134"/>
  <c r="BF136"/>
  <c r="BF137"/>
  <c r="BF140"/>
  <c r="BF141"/>
  <c r="BF142"/>
  <c r="BF143"/>
  <c r="BF144"/>
  <c r="BF145"/>
  <c r="BF146"/>
  <c r="BF147"/>
  <c r="BF148"/>
  <c r="BF149"/>
  <c r="BF150"/>
  <c r="BF151"/>
  <c r="BF152"/>
  <c r="BF153"/>
  <c r="BF154"/>
  <c r="BF155"/>
  <c r="BF156"/>
  <c r="BF157"/>
  <c r="BF158"/>
  <c r="BF159"/>
  <c r="BF160"/>
  <c r="BF161"/>
  <c r="BF162"/>
  <c r="BF163"/>
  <c r="BF164"/>
  <c r="BF165"/>
  <c r="BF166"/>
  <c r="BF167"/>
  <c r="BF168"/>
  <c r="BF169"/>
  <c r="BF170"/>
  <c r="BF171"/>
  <c r="BF172"/>
  <c r="BF175"/>
  <c r="BD95" i="1"/>
  <c r="F33" i="3"/>
  <c r="AZ96" i="1" s="1"/>
  <c r="J33" i="5"/>
  <c r="AV98" i="1"/>
  <c r="F33" i="4"/>
  <c r="AZ97" i="1" s="1"/>
  <c r="F36" i="5"/>
  <c r="BC98" i="1" s="1"/>
  <c r="F35" i="3"/>
  <c r="BB96" i="1" s="1"/>
  <c r="F33" i="5"/>
  <c r="AZ98" i="1"/>
  <c r="F37" i="3"/>
  <c r="BD96" i="1" s="1"/>
  <c r="F35" i="5"/>
  <c r="BB98" i="1"/>
  <c r="J33" i="3"/>
  <c r="AV96" i="1" s="1"/>
  <c r="F37" i="4"/>
  <c r="BD97" i="1" s="1"/>
  <c r="F35" i="4"/>
  <c r="BB97" i="1" s="1"/>
  <c r="F37" i="5"/>
  <c r="BD98" i="1"/>
  <c r="F36" i="4"/>
  <c r="BC97" i="1" s="1"/>
  <c r="F36" i="3"/>
  <c r="BC96" i="1" s="1"/>
  <c r="J33" i="4"/>
  <c r="AV97" i="1" s="1"/>
  <c r="J98" i="4" l="1"/>
  <c r="J109"/>
  <c r="BK123" i="3"/>
  <c r="BK122" s="1"/>
  <c r="J130" i="4"/>
  <c r="J159"/>
  <c r="J107"/>
  <c r="T123" i="3"/>
  <c r="T122" s="1"/>
  <c r="P121" i="2"/>
  <c r="P120" s="1"/>
  <c r="AU95" i="1" s="1"/>
  <c r="BK121" i="2"/>
  <c r="J121" s="1"/>
  <c r="J97" s="1"/>
  <c r="T121"/>
  <c r="T120" s="1"/>
  <c r="R121"/>
  <c r="R120" s="1"/>
  <c r="R130" i="4"/>
  <c r="T119" i="5"/>
  <c r="R159" i="4"/>
  <c r="R123" i="3"/>
  <c r="R122" s="1"/>
  <c r="R119" i="5"/>
  <c r="P119"/>
  <c r="AU98" i="1" s="1"/>
  <c r="P159" i="4"/>
  <c r="T159"/>
  <c r="BK130"/>
  <c r="J97" s="1"/>
  <c r="P130"/>
  <c r="T130"/>
  <c r="P123" i="3"/>
  <c r="P122" s="1"/>
  <c r="AU96" i="1" s="1"/>
  <c r="BK191" i="4"/>
  <c r="J108"/>
  <c r="J128" i="5"/>
  <c r="J99" s="1"/>
  <c r="BK159" i="4"/>
  <c r="BK119" i="5"/>
  <c r="J119" s="1"/>
  <c r="J96" s="1"/>
  <c r="J34" i="2"/>
  <c r="AW95" i="1" s="1"/>
  <c r="AT95" s="1"/>
  <c r="AZ94"/>
  <c r="W29" s="1"/>
  <c r="J34" i="4"/>
  <c r="AW97" i="1" s="1"/>
  <c r="AT97" s="1"/>
  <c r="F34" i="2"/>
  <c r="BA95" i="1" s="1"/>
  <c r="BD94"/>
  <c r="W33" s="1"/>
  <c r="F34" i="3"/>
  <c r="BA96" i="1" s="1"/>
  <c r="BC94"/>
  <c r="W32" s="1"/>
  <c r="F34" i="4"/>
  <c r="BA97" i="1" s="1"/>
  <c r="J34" i="3"/>
  <c r="AW96" i="1" s="1"/>
  <c r="AT96" s="1"/>
  <c r="BB94"/>
  <c r="W31" s="1"/>
  <c r="F34" i="5"/>
  <c r="BA98" i="1" s="1"/>
  <c r="J34" i="5"/>
  <c r="AW98" i="1" s="1"/>
  <c r="AT98" s="1"/>
  <c r="J102" i="4" l="1"/>
  <c r="J129"/>
  <c r="P129"/>
  <c r="AU97" i="1" s="1"/>
  <c r="AU94" s="1"/>
  <c r="BK120" i="2"/>
  <c r="J120" s="1"/>
  <c r="J96" s="1"/>
  <c r="J122" i="3"/>
  <c r="J96" s="1"/>
  <c r="T129" i="4"/>
  <c r="R129"/>
  <c r="J123" i="3"/>
  <c r="J97" s="1"/>
  <c r="BK129" i="4"/>
  <c r="J30" i="5"/>
  <c r="AG98" i="1" s="1"/>
  <c r="BA94"/>
  <c r="W30" s="1"/>
  <c r="AY94"/>
  <c r="AV94"/>
  <c r="AK29" s="1"/>
  <c r="AX94"/>
  <c r="J96" i="4" l="1"/>
  <c r="J30" i="2"/>
  <c r="AG95" i="1" s="1"/>
  <c r="AN95" s="1"/>
  <c r="J30" i="3"/>
  <c r="AG96" i="1" s="1"/>
  <c r="AN96" s="1"/>
  <c r="J39" i="5"/>
  <c r="AN98" i="1"/>
  <c r="AW94"/>
  <c r="AK30" s="1"/>
  <c r="J30" i="4" l="1"/>
  <c r="AG97" i="1" s="1"/>
  <c r="AG94" s="1"/>
  <c r="AK26" s="1"/>
  <c r="AK35" s="1"/>
  <c r="J39" i="2"/>
  <c r="J39" i="3"/>
  <c r="AT94" i="1"/>
  <c r="J39" i="4" l="1"/>
  <c r="AN97" i="1"/>
  <c r="AN94"/>
</calcChain>
</file>

<file path=xl/sharedStrings.xml><?xml version="1.0" encoding="utf-8"?>
<sst xmlns="http://schemas.openxmlformats.org/spreadsheetml/2006/main" count="3855" uniqueCount="690">
  <si>
    <t>Export Komplet</t>
  </si>
  <si>
    <t/>
  </si>
  <si>
    <t>2.0</t>
  </si>
  <si>
    <t>False</t>
  </si>
  <si>
    <t>{e4cc2e11-7d79-4589-8bd8-406b19deb9dc}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</si>
  <si>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</si>
  <si>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</si>
  <si>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</si>
  <si>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</si>
  <si>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</si>
  <si>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</si>
  <si>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</si>
  <si>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0000-17</t>
  </si>
  <si>
    <t>Stavba:</t>
  </si>
  <si>
    <t>ZŠ Tunianska 10- Rekonštrukcia školskej jedálne - naviac práce</t>
  </si>
  <si>
    <t>JKSO:</t>
  </si>
  <si>
    <t>KS:</t>
  </si>
  <si>
    <t>Miesto:</t>
  </si>
  <si>
    <t>Turnianska 10, BA</t>
  </si>
  <si>
    <t>Dátum:</t>
  </si>
  <si>
    <t>30. 8. 2022</t>
  </si>
  <si>
    <t>Objednávateľ:</t>
  </si>
  <si>
    <t>IČO:</t>
  </si>
  <si>
    <t xml:space="preserve"> </t>
  </si>
  <si>
    <t>IČ DPH:</t>
  </si>
  <si>
    <t>Zhotoviteľ:</t>
  </si>
  <si>
    <t>GENESIS POZEMNÉ STAVBY s.r.o.</t>
  </si>
  <si>
    <t>SK2023215040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</si>
  <si>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</si>
  <si>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</si>
  <si>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</si>
  <si>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</si>
  <si>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</si>
  <si>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</si>
  <si>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</si>
  <si>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</si>
  <si>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</si>
  <si>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</si>
  <si>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</si>
  <si>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</si>
  <si>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</si>
  <si>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</si>
  <si>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</si>
  <si>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</si>
  <si>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</si>
  <si>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</si>
  <si>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</si>
  <si>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</si>
  <si>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</si>
  <si>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</si>
  <si>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</si>
  <si>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</si>
  <si>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</si>
  <si>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</si>
  <si>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</si>
  <si>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</si>
  <si>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</si>
  <si>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</si>
  <si>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</si>
  <si>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</si>
  <si>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</si>
  <si>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</si>
  <si>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</si>
  <si>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</si>
  <si>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</si>
  <si>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</si>
  <si>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</si>
  <si>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</si>
  <si>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</si>
  <si>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</si>
  <si>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</si>
  <si>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</si>
  <si>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</si>
  <si>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</si>
  <si>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</si>
  <si>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</si>
  <si>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</si>
  <si>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</si>
  <si>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Vnútorná vodovodná s...</t>
  </si>
  <si>
    <t>STA</t>
  </si>
  <si>
    <t>1</t>
  </si>
  <si>
    <t>{fe52fa46-ecae-49c5-a2ac-86632e5917f9}</t>
  </si>
  <si>
    <t>02</t>
  </si>
  <si>
    <t>Stupačky ústredného ...</t>
  </si>
  <si>
    <t>{360a4b2e-e638-4273-8d81-8f3b35dd4534}</t>
  </si>
  <si>
    <t>03</t>
  </si>
  <si>
    <t>Architektúra</t>
  </si>
  <si>
    <t>{7b163aa4-5623-4330-9526-95c588347ce5}</t>
  </si>
  <si>
    <t>04</t>
  </si>
  <si>
    <t>Vnútorná kanalizačná...</t>
  </si>
  <si>
    <t>{4009ab8a-5ff1-494a-8f4b-0e3b62aa2362}</t>
  </si>
  <si>
    <t>KRYCÍ LIST ROZPOČTU</t>
  </si>
  <si>
    <t>Objekt:</t>
  </si>
  <si>
    <t>01 - Vnútorná vodovodná s...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</si>
  <si>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</si>
  <si>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</si>
  <si>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</si>
  <si>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</si>
  <si>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</si>
  <si>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</si>
  <si>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</si>
  <si>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</si>
  <si>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</si>
  <si>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</si>
  <si>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</si>
  <si>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</si>
  <si>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</si>
  <si>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</si>
  <si>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</si>
  <si>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</si>
  <si>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</si>
  <si>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</si>
  <si>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</si>
  <si>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</si>
  <si>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</si>
  <si>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</si>
  <si>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</si>
  <si>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</si>
  <si>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</si>
  <si>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K</t>
  </si>
  <si>
    <t>969011121.S</t>
  </si>
  <si>
    <t>Vybúranie vodovodného vedenia DN do 52 mm,  -0,01300t</t>
  </si>
  <si>
    <t>m</t>
  </si>
  <si>
    <t>16</t>
  </si>
  <si>
    <t>979011111.S</t>
  </si>
  <si>
    <t>Zvislá doprava sutiny a vybúraných hmôt za prvé podlažie nad alebo pod základným podlažím</t>
  </si>
  <si>
    <t>t</t>
  </si>
  <si>
    <t>4</t>
  </si>
  <si>
    <t>3</t>
  </si>
  <si>
    <t>979081111.S</t>
  </si>
  <si>
    <t>Odvoz sutiny a vybúraných hmôt na skládku do 1 km</t>
  </si>
  <si>
    <t>6</t>
  </si>
  <si>
    <t>979081121</t>
  </si>
  <si>
    <t>Odvoz sutiny a vybúraných hmôt na skládku za každý ďalší 1 km</t>
  </si>
  <si>
    <t>8</t>
  </si>
  <si>
    <t>5</t>
  </si>
  <si>
    <t>979089612.S</t>
  </si>
  <si>
    <t>Poplatok za skladovanie - iné odpady zo stavieb a demolácií (17 09), ostatné</t>
  </si>
  <si>
    <t>10</t>
  </si>
  <si>
    <t>979089713.S</t>
  </si>
  <si>
    <t>Prenájom kontajneru 7 m3</t>
  </si>
  <si>
    <t>ks</t>
  </si>
  <si>
    <t>12</t>
  </si>
  <si>
    <t>713</t>
  </si>
  <si>
    <t>Izolácie tepelné</t>
  </si>
  <si>
    <t>7</t>
  </si>
  <si>
    <t>713482121.S</t>
  </si>
  <si>
    <t>Montáž trubíc z PE, hr.13-20 mm,vnút.priemer do 38 mm</t>
  </si>
  <si>
    <t>14</t>
  </si>
  <si>
    <t>M</t>
  </si>
  <si>
    <t>283310002900.S</t>
  </si>
  <si>
    <t>Izolačná PE trubica dxhr. 22x13 mm, nadrezaná, na izolovanie rozvodov vody, kúrenia, zdravotechniky</t>
  </si>
  <si>
    <t>32</t>
  </si>
  <si>
    <t>9</t>
  </si>
  <si>
    <t>283310003100.S</t>
  </si>
  <si>
    <t>Izolačná PE trubica dxhr. 28x13 mm, nadrezaná, na izolovanie rozvodov vody, kúrenia, zdravotechniky</t>
  </si>
  <si>
    <t>18</t>
  </si>
  <si>
    <t>721</t>
  </si>
  <si>
    <t>Zdravotechnika - vnútorná kanalizácia</t>
  </si>
  <si>
    <t>721140802.S</t>
  </si>
  <si>
    <t>Demontáž potrubia z liatinových rúr odpadového alebo dažďového do DN 100,  -0,01492t</t>
  </si>
  <si>
    <t>11</t>
  </si>
  <si>
    <t>721290821.S</t>
  </si>
  <si>
    <t>Vnútrostav. premiestnenie vybúraných hmôt vnútor. kanal. vodorovne do 100 m z budov vysokých do 6 m</t>
  </si>
  <si>
    <t>22</t>
  </si>
  <si>
    <t>722</t>
  </si>
  <si>
    <t>Zdravotechnika - vnútorný vodovod</t>
  </si>
  <si>
    <t>722173048.S</t>
  </si>
  <si>
    <t>Montáž plasthliníkovej spojky pre vodu lisovaním D 20 mm</t>
  </si>
  <si>
    <t>24</t>
  </si>
  <si>
    <t>13</t>
  </si>
  <si>
    <t>286220040000.S</t>
  </si>
  <si>
    <t>Spojka pre plasthliníkové potrubie D 20 mm</t>
  </si>
  <si>
    <t>26</t>
  </si>
  <si>
    <t>722173072.S</t>
  </si>
  <si>
    <t>Montáž plasthliníkového kolena pre vodu lisovaním D 20 mm</t>
  </si>
  <si>
    <t>28</t>
  </si>
  <si>
    <t>15</t>
  </si>
  <si>
    <t>286220000300.S</t>
  </si>
  <si>
    <t>Koleno lisovacie pre plasthliníkové potrubia D 20/90 mm</t>
  </si>
  <si>
    <t>30</t>
  </si>
  <si>
    <t>722173075.S</t>
  </si>
  <si>
    <t>Montáž plasthliníkového kolena pre vodu lisovaním D 26 mm</t>
  </si>
  <si>
    <t>17</t>
  </si>
  <si>
    <t>286220000400.S</t>
  </si>
  <si>
    <t>Koleno lisovacie pre plasthliníkové potrubia D 26/90 mm</t>
  </si>
  <si>
    <t>34</t>
  </si>
  <si>
    <t>722173093.S</t>
  </si>
  <si>
    <t>Montáž plasthliníkovej redukcie pre vodu lisovaním D 20 mm</t>
  </si>
  <si>
    <t>36</t>
  </si>
  <si>
    <t>19</t>
  </si>
  <si>
    <t>286220046800.S</t>
  </si>
  <si>
    <t>Redukcia lisovacia pre plasthliníkové potrubie D 20/16 mm</t>
  </si>
  <si>
    <t>38</t>
  </si>
  <si>
    <t>722173115.S</t>
  </si>
  <si>
    <t>Montáž plasthliníkového T-kusu pre vodu lisovaním D 20 mm</t>
  </si>
  <si>
    <t>40</t>
  </si>
  <si>
    <t>21</t>
  </si>
  <si>
    <t>286220009300.1</t>
  </si>
  <si>
    <t>T-kus RADOPRESS D 20/20/20 mm, PeX-Al-PeX systém, PIPELIFE</t>
  </si>
  <si>
    <t>42</t>
  </si>
  <si>
    <t>286220012800</t>
  </si>
  <si>
    <t>T-kus RADOPRESS D 20x1/2" vonkajší závit, PeX-Al-PeX systém, PIPELIFE</t>
  </si>
  <si>
    <t>44</t>
  </si>
  <si>
    <t>23</t>
  </si>
  <si>
    <t>722173175.S</t>
  </si>
  <si>
    <t>Montáž plasthliníkovej nástenky pre vodu lisovaním D 16 mm</t>
  </si>
  <si>
    <t>46</t>
  </si>
  <si>
    <t>286220049700.S</t>
  </si>
  <si>
    <t>Nástenka lisovacia pre plasthliníkové potrubie D 16x1/2" mm</t>
  </si>
  <si>
    <t>48</t>
  </si>
  <si>
    <t>25</t>
  </si>
  <si>
    <t>722221010.S</t>
  </si>
  <si>
    <t>Montáž guľového kohúta závitového priameho pre vodu G 1/2</t>
  </si>
  <si>
    <t>50</t>
  </si>
  <si>
    <t>551110004900.S</t>
  </si>
  <si>
    <t>Guľový uzáver pre vodu 1/2", niklovaná mosadz</t>
  </si>
  <si>
    <t>52</t>
  </si>
  <si>
    <t>27</t>
  </si>
  <si>
    <t>722221025.S</t>
  </si>
  <si>
    <t>Montáž guľového kohúta závitového priameho pre vodu G 5/4</t>
  </si>
  <si>
    <t>54</t>
  </si>
  <si>
    <t>551110005200.S</t>
  </si>
  <si>
    <t>Guľový uzáver pre vodu 5/4", niklovaná mosadz</t>
  </si>
  <si>
    <t>56</t>
  </si>
  <si>
    <t>29</t>
  </si>
  <si>
    <t>722221015.S</t>
  </si>
  <si>
    <t>Montáž guľového kohúta závitového priameho pre vodu G 3/4</t>
  </si>
  <si>
    <t>58</t>
  </si>
  <si>
    <t>551110005000.S</t>
  </si>
  <si>
    <t>Guľový uzáver pre vodu 3/4", niklovaná mosadz</t>
  </si>
  <si>
    <t>60</t>
  </si>
  <si>
    <t>31</t>
  </si>
  <si>
    <t>722221020.S</t>
  </si>
  <si>
    <t>Montáž guľového kohúta závitového priameho pre vodu G 1</t>
  </si>
  <si>
    <t>62</t>
  </si>
  <si>
    <t>551110005100.S</t>
  </si>
  <si>
    <t>Guľový uzáver pre vodu 1", niklovaná mosadz</t>
  </si>
  <si>
    <t>64</t>
  </si>
  <si>
    <t>33</t>
  </si>
  <si>
    <t>722290226.S</t>
  </si>
  <si>
    <t>Tlaková skúška vodovodného potrubia závitového do DN 50</t>
  </si>
  <si>
    <t>66</t>
  </si>
  <si>
    <t>197730082700.S</t>
  </si>
  <si>
    <t>Sada  šróbenia so vsuvkou, 1/2"x20x2 niklovaná mosadz</t>
  </si>
  <si>
    <t>sada</t>
  </si>
  <si>
    <t>68</t>
  </si>
  <si>
    <t>35</t>
  </si>
  <si>
    <t>197730082600.S</t>
  </si>
  <si>
    <t>Sada  šróbenia so vsuvkou, 3/4"x16x2 niklovaná mosadz</t>
  </si>
  <si>
    <t>70</t>
  </si>
  <si>
    <t>197730083000.S</t>
  </si>
  <si>
    <t>Sada  šróbenia so vsuvkou, 1"  niklovaná mosadz</t>
  </si>
  <si>
    <t>72</t>
  </si>
  <si>
    <t>37</t>
  </si>
  <si>
    <t>722173157.S</t>
  </si>
  <si>
    <t>Montáž plasthliníkového prechodu pre vodu lisovaním D 20 mm</t>
  </si>
  <si>
    <t>74</t>
  </si>
  <si>
    <t>286220023400.S</t>
  </si>
  <si>
    <t>Prechod lisovací pre plasthliníkové potrubia D 20x3/4"</t>
  </si>
  <si>
    <t>76</t>
  </si>
  <si>
    <t>39</t>
  </si>
  <si>
    <t>722173160.S</t>
  </si>
  <si>
    <t>Montáž plasthliníkového prechodu pre vodu lisovaním D 26 mm</t>
  </si>
  <si>
    <t>78</t>
  </si>
  <si>
    <t>286220023700.S</t>
  </si>
  <si>
    <t>Prechod lisovací pre plasthliníkové potrubia D 26x1"</t>
  </si>
  <si>
    <t>80</t>
  </si>
  <si>
    <t>41</t>
  </si>
  <si>
    <t>722171133.S</t>
  </si>
  <si>
    <t>Potrubie plasthliníkové D 26 mm</t>
  </si>
  <si>
    <t>82</t>
  </si>
  <si>
    <t>722171132.S</t>
  </si>
  <si>
    <t>Potrubie plasthliníkové D 20 mm</t>
  </si>
  <si>
    <t>84</t>
  </si>
  <si>
    <t>43</t>
  </si>
  <si>
    <t>722172718.S</t>
  </si>
  <si>
    <t>Montáž zátky PP-R pre vodu PN 20 D 20 mm</t>
  </si>
  <si>
    <t>86</t>
  </si>
  <si>
    <t>286540039000.S</t>
  </si>
  <si>
    <t>Zátka/záslepka PP-R D 20 mm, systém pre rozvod vody a stlačeného vzduchu</t>
  </si>
  <si>
    <t>88</t>
  </si>
  <si>
    <t>45</t>
  </si>
  <si>
    <t>14072471001.1</t>
  </si>
  <si>
    <t>Gumená objímka DN26</t>
  </si>
  <si>
    <t>90</t>
  </si>
  <si>
    <t>GM040/20-26.1</t>
  </si>
  <si>
    <t>Gumená objímka DN20</t>
  </si>
  <si>
    <t>92</t>
  </si>
  <si>
    <t>47</t>
  </si>
  <si>
    <t>722290234.S</t>
  </si>
  <si>
    <t>Prepláchnutie a dezinfekcia vodovodného potrubia do DN 80</t>
  </si>
  <si>
    <t>94</t>
  </si>
  <si>
    <t>998722101.S</t>
  </si>
  <si>
    <t>Presun hmôt pre vnútorný vodovod v objektoch výšky do 6 m</t>
  </si>
  <si>
    <t>96</t>
  </si>
  <si>
    <t>02 - Stupačky ústredného ...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</si>
  <si>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</si>
  <si>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</si>
  <si>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</si>
  <si>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>733</t>
  </si>
  <si>
    <t>Ústredné kúrenie - rozvodné potrubie</t>
  </si>
  <si>
    <t>733110806.S</t>
  </si>
  <si>
    <t>Demontáž radiátorovej prípojky,  -0,00320t</t>
  </si>
  <si>
    <t>sub.</t>
  </si>
  <si>
    <t>733110806.R</t>
  </si>
  <si>
    <t>Montáž radiátorovej prípojky,  -0,00320t</t>
  </si>
  <si>
    <t>733160003.S</t>
  </si>
  <si>
    <t>Montáž PP-RCT potrubia univerzálneho (max 70°) polyfúznym zváraním PN 20 D 20</t>
  </si>
  <si>
    <t>286140023300.S</t>
  </si>
  <si>
    <t>Rúra PP-R RCT univerzálna D 20x2,3 mm dĺ. 4 m PN 20, systém pre rozvod vody, kúrenia (max.70°C), stlačeného vzduchu</t>
  </si>
  <si>
    <t>733160006.S</t>
  </si>
  <si>
    <t>Montáž PP-RCT potrubia univerzálneho (max 70°) polyfúznym zváraním PN 20 D 25</t>
  </si>
  <si>
    <t>286140023400.S</t>
  </si>
  <si>
    <t>Rúra PP-R RCT univerzálna D 25x2,8 mm dĺ. 4 m PN 20, systém pre rozvod vody, kúrenia (max.70°C), stlačeného vzduchu</t>
  </si>
  <si>
    <t>733160009.S</t>
  </si>
  <si>
    <t>Montáž PP-RCT potrubia univerzálneho (max 70°) polyfúznym zváraním PN 20 D 32</t>
  </si>
  <si>
    <t>286140023500.S</t>
  </si>
  <si>
    <t>Rúra PP-R RCT univerzálna D 32x3,6 mm dĺ. 4 m PN 20, systém pre rozvod vody, kúrenia (max.70°C), stlačeného vzduchu</t>
  </si>
  <si>
    <t>733160148.S</t>
  </si>
  <si>
    <t>Montáž kolena PP-R DN 20</t>
  </si>
  <si>
    <t>286540020200.S</t>
  </si>
  <si>
    <t>Koleno PP-R D 20/45°, systém pre rozvod vody a stlačeného vzduchu</t>
  </si>
  <si>
    <t>733160151.S</t>
  </si>
  <si>
    <t>Montáž kolena PP-R DN 25</t>
  </si>
  <si>
    <t>286540020300.S</t>
  </si>
  <si>
    <t>Koleno PP-R D 25/45°, systém pre rozvod vody a stlačeného vzduchu</t>
  </si>
  <si>
    <t>733160154.S</t>
  </si>
  <si>
    <t>Montáž kolena PP-R DN 32</t>
  </si>
  <si>
    <t>286540020400.S</t>
  </si>
  <si>
    <t>Koleno PP-R D 32/45°, systém pre rozvod vody a stlačeného vzduchu</t>
  </si>
  <si>
    <t>733160181.S</t>
  </si>
  <si>
    <t>Montáž T-kusu PP-R DN 25</t>
  </si>
  <si>
    <t>286540026900.S</t>
  </si>
  <si>
    <t>T-kus redukovaný PP-R D 25/20/25 mm, systém pre rozvod vody a stlačeného vzduchu</t>
  </si>
  <si>
    <t>733160184.S</t>
  </si>
  <si>
    <t>Montáž T-kusu PP-R DN 32</t>
  </si>
  <si>
    <t>286540027300.S</t>
  </si>
  <si>
    <t>T-kus redukovaný PP-R D 32/20/32 mm, systém pre rozvod vody a stlačeného vzduchu</t>
  </si>
  <si>
    <t>286540027300.SR</t>
  </si>
  <si>
    <t>T-kus redukovaný PP-R D 32/32/32 mm, systém pre rozvod vody a stlačeného vzduchu</t>
  </si>
  <si>
    <t>286540027400.S</t>
  </si>
  <si>
    <t>T-kus redukovaný PP-R D 32/20/25 mm, systém pre rozvod vody a stlačeného vzduchu</t>
  </si>
  <si>
    <t>733160242.S</t>
  </si>
  <si>
    <t>Montáž redukcie PP-R D 32</t>
  </si>
  <si>
    <t>286540032900.S</t>
  </si>
  <si>
    <t>Redukcia PP-R D 32-1 , systém pre rozvod vody a stlačeného vzduchu</t>
  </si>
  <si>
    <t>286540032900.SR</t>
  </si>
  <si>
    <t>Redukcia PP-R D 26 -3/4 , systém pre rozvod vody a stlačeného vzduchu</t>
  </si>
  <si>
    <t>286540032600R</t>
  </si>
  <si>
    <t>Redukcia INSTAPLAST PP-R D 20/ 1/2 mm, systém pre rozvod vody a stlačeného vzduchu, PIPELIFE</t>
  </si>
  <si>
    <t>286540032600R2</t>
  </si>
  <si>
    <t>PPR spojka 26</t>
  </si>
  <si>
    <t>286540032600R22</t>
  </si>
  <si>
    <t>PPR spojka 32</t>
  </si>
  <si>
    <t>M001</t>
  </si>
  <si>
    <t>Gumená objímkaDN32</t>
  </si>
  <si>
    <t>M002</t>
  </si>
  <si>
    <t>M003</t>
  </si>
  <si>
    <t>Kombi šrobi s hmoždnkami</t>
  </si>
  <si>
    <t>M004</t>
  </si>
  <si>
    <t>Mosadzné šróbenie 1</t>
  </si>
  <si>
    <t>M005</t>
  </si>
  <si>
    <t>Mosazné šróbenie 3/4</t>
  </si>
  <si>
    <t>M006</t>
  </si>
  <si>
    <t>Mosadzné šróbenie 1/2</t>
  </si>
  <si>
    <t>733191301.S</t>
  </si>
  <si>
    <t>Tlaková skúška plastového potrubia do 32 mm</t>
  </si>
  <si>
    <t>734</t>
  </si>
  <si>
    <t>Ústredné kúrenie - armatúry</t>
  </si>
  <si>
    <t>735</t>
  </si>
  <si>
    <t>Ústredné kúrenie - vykurovacie telesá</t>
  </si>
  <si>
    <t>735190915.S</t>
  </si>
  <si>
    <t>Ostatné opravy vykurovacích telies - vsuvka</t>
  </si>
  <si>
    <t>197730037000.S</t>
  </si>
  <si>
    <t>Vsuvka lisovacia d 20x20 mm, PN 10, pre napojenie potrubia plasthliníkového,niklovaná mosadz, tesnenie EPDM</t>
  </si>
  <si>
    <t>197730034100.S</t>
  </si>
  <si>
    <t>Redukcia, 1"x1/2", PN 10, T = +120 °C, , mosadz</t>
  </si>
  <si>
    <t>197730034200.S</t>
  </si>
  <si>
    <t>Redukcia 1"x3/4", PN 10, T = +120 °C, , mosadz</t>
  </si>
  <si>
    <t>197730034000.S</t>
  </si>
  <si>
    <t>Redukcia, 3/4"x1/2", PN 10, T = +120 °C, vhodná pre pitnú vodu, mosadz</t>
  </si>
  <si>
    <t>197730033800.S</t>
  </si>
  <si>
    <t>Redukcia, 1/2"x3/8", PN 10, T = +120 °C, vhodná pre pitnú vodu, mosadz</t>
  </si>
  <si>
    <t>551110011200.S</t>
  </si>
  <si>
    <t>Guľový uzáver vypúšťací s páčkou, 1/2" M, mosadz</t>
  </si>
  <si>
    <t>551210026500.S</t>
  </si>
  <si>
    <t>Ventil radiátorový priamy V 4232 1/2" s nastaviteľnou reguláciou, k armaturám pre ústredné vykurovanie</t>
  </si>
  <si>
    <t>49</t>
  </si>
  <si>
    <t>551210026800.S</t>
  </si>
  <si>
    <t>Ventil radiátorový priamy V 4252 3/8" s nastaviteľnou reguláciou, k armaturám pre ústredné vykurovanie</t>
  </si>
  <si>
    <t>98</t>
  </si>
  <si>
    <t>M009</t>
  </si>
  <si>
    <t>Radiátor spioatočnýventil rovný 1/2</t>
  </si>
  <si>
    <t>100</t>
  </si>
  <si>
    <t>51</t>
  </si>
  <si>
    <t>M0010</t>
  </si>
  <si>
    <t>Radiátor spioatočnýventil rovný 3/8</t>
  </si>
  <si>
    <t>102</t>
  </si>
  <si>
    <t>M007</t>
  </si>
  <si>
    <t>Mosadz T-kus 1- 1/2</t>
  </si>
  <si>
    <t>104</t>
  </si>
  <si>
    <t>53</t>
  </si>
  <si>
    <t>M008</t>
  </si>
  <si>
    <t>Mosadz redukcia 3/4 - 1/2</t>
  </si>
  <si>
    <t>106</t>
  </si>
  <si>
    <t>03 - Architektúra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</si>
  <si>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</si>
  <si>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</si>
  <si>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</si>
  <si>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</si>
  <si>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</si>
  <si>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 xml:space="preserve">    763 - Konštrukcie - drevostavby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</si>
  <si>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</si>
  <si>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</si>
  <si>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</si>
  <si>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</si>
  <si>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>M - Práce a dodávky M</t>
  </si>
  <si>
    <t xml:space="preserve">    21-M - Elektromontáže</t>
  </si>
  <si>
    <t>HSV</t>
  </si>
  <si>
    <t>Práce a dodávky HSV</t>
  </si>
  <si>
    <t>Zvislé a kompletné konštrukcie</t>
  </si>
  <si>
    <t>342948112.S</t>
  </si>
  <si>
    <t>Ukotvenie priečok k murovaným konštrukciám priskrutkovaním</t>
  </si>
  <si>
    <t>346244371.S</t>
  </si>
  <si>
    <t>Zamurovanie rýh alebo potrubí z akéhokoľvek druhu pálených tehál a malty hrúbky 140 mm</t>
  </si>
  <si>
    <t>m2</t>
  </si>
  <si>
    <t>Úpravy povrchov, podlahy, osadenie</t>
  </si>
  <si>
    <t>61142100</t>
  </si>
  <si>
    <t>Oprava vnútorných vápenných omietok stien, opravovaná plocha nad 5 do 10 %,štuková</t>
  </si>
  <si>
    <t>612460121</t>
  </si>
  <si>
    <t>Príprava vnútorného podkladu stien penetráciou základnou</t>
  </si>
  <si>
    <t>612465110</t>
  </si>
  <si>
    <t>Príprava vnútorného podkladu stien BAUMIT, cementový Prednástrek (Baumit Vorspritzer 2 mm), strojné nanášanie</t>
  </si>
  <si>
    <t>612465161.S</t>
  </si>
  <si>
    <t>Vnútorný sanačný systém stien s obsahom cementu, sanačná omietka, hr. 10 mm</t>
  </si>
  <si>
    <t>612465203.S</t>
  </si>
  <si>
    <t>Vnútorný sanačný systém stien s obsahom cementu, štuková omietka, hr. 3 mm</t>
  </si>
  <si>
    <t>612481119.S</t>
  </si>
  <si>
    <t>Potiahnutie vnútorných stien sklotextílnou mriežkou s celoplošným prilepením</t>
  </si>
  <si>
    <t>Ostatné konštrukcie a práce-búranie</t>
  </si>
  <si>
    <t>763170041</t>
  </si>
  <si>
    <t>Revízne dvierka vývesné 300x300 mm</t>
  </si>
  <si>
    <t>962031132.L</t>
  </si>
  <si>
    <t>Lešenie-dodávka+montáž+demontáž</t>
  </si>
  <si>
    <t>962031132.S</t>
  </si>
  <si>
    <t>Búranie priečok alebo vybúranie otvorov plochy nad 4 m2 z tehál pálených, plných alebo dutých hr. do 150 mm,  -0,19600t</t>
  </si>
  <si>
    <t>963012520.S</t>
  </si>
  <si>
    <t>Búranie stropov z dosiek alebo panelov zo železobetónu prefabrikovaných s dutinami hr. nad 140 mm,  -1,60000t</t>
  </si>
  <si>
    <t>974031143.S</t>
  </si>
  <si>
    <t>Vysekávanie rýh v akomkoľvek murive tehlovom na akúkoľvek maltu do hĺbky 70 mm a š. do 100 mm,  -0,01300t</t>
  </si>
  <si>
    <t>978013191.S</t>
  </si>
  <si>
    <t>Otlčenie omietok stien vnútorných vápenných alebo vápennocementových v rozsahu do 100 %,  -0,04600t</t>
  </si>
  <si>
    <t>978059531.S</t>
  </si>
  <si>
    <t>Odsekanie a odobratie obkladov stien z obkladačiek vnútorných vrátane podkladovej omietky nad 2 m2,  -0,06800t</t>
  </si>
  <si>
    <t>978071211.S</t>
  </si>
  <si>
    <t>Odsekanie a odstránenie omietky zvislej,  -0,07300t</t>
  </si>
  <si>
    <t>979081111.S.1</t>
  </si>
  <si>
    <t>979081121.1</t>
  </si>
  <si>
    <t>979082111</t>
  </si>
  <si>
    <t>Vnútrostavenisková doprava sutiny a vybúraných hmôt do 10 m</t>
  </si>
  <si>
    <t>979011111</t>
  </si>
  <si>
    <t>979082121</t>
  </si>
  <si>
    <t>Vnútrostavenisková doprava sutiny a vybúraných hmôt za každých ďalších 5 m</t>
  </si>
  <si>
    <t>979089012</t>
  </si>
  <si>
    <t>Poplatok za skladovanie - betón, tehly, dlaždice (17 01 ), ostatné</t>
  </si>
  <si>
    <t>979089715</t>
  </si>
  <si>
    <t>Prenájom kontajneru 8 m3</t>
  </si>
  <si>
    <t>99</t>
  </si>
  <si>
    <t>Presun hmôt HSV</t>
  </si>
  <si>
    <t>999281111.S</t>
  </si>
  <si>
    <t>Presun hmôt pre opravy a údržbu objektov vrátane vonkajších plášťov výšky do 25 m</t>
  </si>
  <si>
    <t>763</t>
  </si>
  <si>
    <t>Konštrukcie - drevostavby</t>
  </si>
  <si>
    <t>763120011</t>
  </si>
  <si>
    <t>Sadrokartónová inštalačná predstena pre sanitárne zariadenia, dvojité opláštenie, doska 2xRBI 12,5 mm - ozn.SDK1</t>
  </si>
  <si>
    <t>7631672R1</t>
  </si>
  <si>
    <t>SDK obklady  zo strany jedálne  CW50+2x12,5mm =75mm ,opláštená obojstranne sdk hr.2x2x12,5mm - SDK3</t>
  </si>
  <si>
    <t>998763201</t>
  </si>
  <si>
    <t>Presun hmôt pre drevostavby v objektoch výšky do 12 m</t>
  </si>
  <si>
    <t>%</t>
  </si>
  <si>
    <t>771</t>
  </si>
  <si>
    <t>Podlahy z dlaždíc</t>
  </si>
  <si>
    <t>771575107.S</t>
  </si>
  <si>
    <t>Montáž podláh z dlaždíc keramických do tmelu veľ. 200 x 200 mm</t>
  </si>
  <si>
    <t>597740001800.S1</t>
  </si>
  <si>
    <t>Dlaždice keramické, protišmyková</t>
  </si>
  <si>
    <t>611990001100.S</t>
  </si>
  <si>
    <t>Lišta prechodová skrutkovacia, šírka 40 mm</t>
  </si>
  <si>
    <t>771990110R</t>
  </si>
  <si>
    <t>Penetrovanie podkladu</t>
  </si>
  <si>
    <t>632452611.S</t>
  </si>
  <si>
    <t>Cementová samonivelizačná stierka, pevnosti v tlaku 20 MPa, hr. 5 mm- pod PVC</t>
  </si>
  <si>
    <t>771990105R</t>
  </si>
  <si>
    <t>Vysávanie podkladu  pred penetrovaním</t>
  </si>
  <si>
    <t>998771201.S</t>
  </si>
  <si>
    <t>Presun hmôt pre podlahy z dlaždíc v objektoch výšky do 12m</t>
  </si>
  <si>
    <t>776</t>
  </si>
  <si>
    <t>Podlahy povlakové</t>
  </si>
  <si>
    <t>776420010.S</t>
  </si>
  <si>
    <t>Lepenie podlahových soklov z PVC</t>
  </si>
  <si>
    <t>2841100021P2</t>
  </si>
  <si>
    <t>PVC sokel  -farba šedá</t>
  </si>
  <si>
    <t>776511820.S</t>
  </si>
  <si>
    <t>Odstránenie povlakových podláh z nášľapnej plochy lepených s podložkou,  -0,00100t</t>
  </si>
  <si>
    <t>776620010</t>
  </si>
  <si>
    <t>Lepenie PVC heterogénnych alebo homogénnych v pásoch na steny vr.lemovacej lišty v.80mm</t>
  </si>
  <si>
    <t>2841100021P1</t>
  </si>
  <si>
    <t>Podlaha  homogénna vinilová podlahovina s povrchom PVC  celoplošne lepená - stredná trieda, hrúbka 2 mm, trieda záťaže Tr.34,(comercial),ISO 10581 EN649  -farba šedá</t>
  </si>
  <si>
    <t>632452611.S1</t>
  </si>
  <si>
    <t>998776102</t>
  </si>
  <si>
    <t>Presun hmôt pre podlahy povlakové v objektoch výšky nad 6 do 12 m</t>
  </si>
  <si>
    <t>781</t>
  </si>
  <si>
    <t>Obklady</t>
  </si>
  <si>
    <t>781441017</t>
  </si>
  <si>
    <t>Montáž obkladov vnútor. stien z obkladačiek kladených pružná lepiaca hmota 5mm veľ. 400x200 mm , pružná špárovacia hmota  vo farbe obkladu-  U3, U4,U6, U9 vr. Ukončovacích a rohových profilov</t>
  </si>
  <si>
    <t>597640000700</t>
  </si>
  <si>
    <t>Obkladačky keramické glazované jednofarebné hladké lxv 400x200x8 mm</t>
  </si>
  <si>
    <t>998781201.S</t>
  </si>
  <si>
    <t>Presun hmôt pre obklady keramické v objektoch výšky do 6 m</t>
  </si>
  <si>
    <t>783</t>
  </si>
  <si>
    <t>Nátery</t>
  </si>
  <si>
    <t>783201812.SR</t>
  </si>
  <si>
    <t>Staré  nátery z kovových stavebných doplnkových konštrukcií oceľovou kefou- prebrúsiť</t>
  </si>
  <si>
    <t>1578803371</t>
  </si>
  <si>
    <t>783225400.S</t>
  </si>
  <si>
    <t>Nátery kov.stav.doplnk.konštr. syntet. na vzduchu schnúce dvojnás.1x email a tmelením - 105µm</t>
  </si>
  <si>
    <t>1534723332</t>
  </si>
  <si>
    <t>783904811.SR</t>
  </si>
  <si>
    <t>Ostatné práce odmastenie chemickými prostriedkami  kovových konštrukcií</t>
  </si>
  <si>
    <t>1321612974</t>
  </si>
  <si>
    <t>Práce a dodávky M</t>
  </si>
  <si>
    <t>21-M</t>
  </si>
  <si>
    <t>Elektromontáže</t>
  </si>
  <si>
    <t>K001</t>
  </si>
  <si>
    <t>D+Montáž kábel ELI ,30m</t>
  </si>
  <si>
    <t>K002</t>
  </si>
  <si>
    <t>D+Montáž 2 zásuvky</t>
  </si>
  <si>
    <t>K003</t>
  </si>
  <si>
    <t>D+Montáž sušiče rúk</t>
  </si>
  <si>
    <t>K004</t>
  </si>
  <si>
    <t>Kábelový žľab</t>
  </si>
  <si>
    <t>04 - Vnútorná kanalizačná...</t>
  </si>
  <si>
    <t>9 - Ostatné konštrukcie a práce-búranie</t>
  </si>
  <si>
    <t>969021111.S</t>
  </si>
  <si>
    <t>Vybúranie kanalizačného potrubia DN do 100 mm,  -0,03700t</t>
  </si>
  <si>
    <t>979011111.S.1</t>
  </si>
  <si>
    <t>979081111.S.2</t>
  </si>
  <si>
    <t>979081121.2</t>
  </si>
  <si>
    <t>979089612.S.1</t>
  </si>
  <si>
    <t>979089713.S.1</t>
  </si>
  <si>
    <t>721140802.S.1</t>
  </si>
  <si>
    <t>721140913.S</t>
  </si>
  <si>
    <t>Oprava odpadového potrubia liatinového prepojenie doterajšieho potrubia DN 70</t>
  </si>
  <si>
    <t>721140915.S</t>
  </si>
  <si>
    <t>Oprava odpadového potrubia liatinového prepojenie doterajšieho potrubia DN 100</t>
  </si>
  <si>
    <t>721140923.S</t>
  </si>
  <si>
    <t>Oprava odpadového potrubia liatinového krátenie rúr DN 70</t>
  </si>
  <si>
    <t>721140925.S</t>
  </si>
  <si>
    <t>Oprava odpadového potrubia liatinového krátenie rúr DN 100</t>
  </si>
  <si>
    <t>721290821.S.1</t>
  </si>
  <si>
    <t>721172227.S</t>
  </si>
  <si>
    <t>Montáž odpadového HT potrubia zvislého DN 50</t>
  </si>
  <si>
    <t>286140037300.S</t>
  </si>
  <si>
    <t>HT rúra hrdlová DN 50 dĺ. 0,5 m, PP systém pre rozvod vnútorného odpadu</t>
  </si>
  <si>
    <t>721172230.S</t>
  </si>
  <si>
    <t>Montáž odpadového HT potrubia zvislého DN 70</t>
  </si>
  <si>
    <t>286140038000.S</t>
  </si>
  <si>
    <t>HT rúra hrdlová DN 70 dĺ. 1 m, PP systém pre rozvod vnútorného odpadu</t>
  </si>
  <si>
    <t>286140037900.S</t>
  </si>
  <si>
    <t>HT rúra hrdlová DN 70 dĺ. 0,5 m, PP systém pre rozvod vnútorného odpadu</t>
  </si>
  <si>
    <t>286140038000.SR</t>
  </si>
  <si>
    <t>HT rúra hrdlová DN 70 dĺ. 2 m, PP systém pre rozvod vnútorného odpadu</t>
  </si>
  <si>
    <t>721172233.S</t>
  </si>
  <si>
    <t>Montáž odpadového HT potrubia zvislého DN 100</t>
  </si>
  <si>
    <t>286140038600.S</t>
  </si>
  <si>
    <t>HT rúra hrdlová DN 100 dĺ. 1 m, PP systém pre rozvod vnútorného odpadu</t>
  </si>
  <si>
    <t>286140038600.SR</t>
  </si>
  <si>
    <t>HT rúra hrdlová DN 100 dĺ. 2 m, PP systém pre rozvod vnútorného odpadu</t>
  </si>
  <si>
    <t>286140038500.S</t>
  </si>
  <si>
    <t>HT rúra hrdlová DN 100 dĺ. 0,5 m, PP systém pre rozvod vnútorného odpadu</t>
  </si>
  <si>
    <t>721172290.S</t>
  </si>
  <si>
    <t>Montáž kolena HT potrubia DN 50</t>
  </si>
  <si>
    <t>286540001300</t>
  </si>
  <si>
    <t>Koleno HT DN 50/45°, PP systém pre beztlakový rozvod vnútorného odpadu, PIPELIFE</t>
  </si>
  <si>
    <t>721172293.S</t>
  </si>
  <si>
    <t>Montáž kolena HT potrubia DN 70</t>
  </si>
  <si>
    <t>286540001800</t>
  </si>
  <si>
    <t>Koleno HT DN 70/45°, PP systém pre beztlakový rozvod vnútorného odpadu, PIPELIFE</t>
  </si>
  <si>
    <t>286540002000</t>
  </si>
  <si>
    <t>Koleno HT DN 70/90°, PP systém pre beztlakový rozvod vnútorného odpadu, PIPELIFE</t>
  </si>
  <si>
    <t>721172296.S</t>
  </si>
  <si>
    <t>Montáž kolena HT potrubia DN 100</t>
  </si>
  <si>
    <t>286540002300</t>
  </si>
  <si>
    <t>Koleno HT DN 100/45°, PP systém pre beztlakový rozvod vnútorného odpadu, PIPELIFE</t>
  </si>
  <si>
    <t>286540002500</t>
  </si>
  <si>
    <t>Koleno HT DN 100/87°, PP systém pre beztlakový rozvod vnútorného odpadu, PIPELIFE</t>
  </si>
  <si>
    <t>721172312.S</t>
  </si>
  <si>
    <t>Montáž odbočky HT potrubia DN 70</t>
  </si>
  <si>
    <t>286540009400.S</t>
  </si>
  <si>
    <t>Odbočka HT DN 70, PP systém pre beztlakový rozvod vnútorného odpadu</t>
  </si>
  <si>
    <t>721172315.S</t>
  </si>
  <si>
    <t>Montáž odbočky HT potrubia DN 100</t>
  </si>
  <si>
    <t>286540010600.S</t>
  </si>
  <si>
    <t>Odbočka HT DN 100, PP systém pre beztlakový rozvod vnútorného odpadu</t>
  </si>
  <si>
    <t>721172330.S</t>
  </si>
  <si>
    <t>Montáž redukcie HT potrubia DN 70</t>
  </si>
  <si>
    <t>286540005400</t>
  </si>
  <si>
    <t>Redukcia HT DN 70/50, PP systém pre beztlakový rozvod vnútorného odpadu, PIPELIFE</t>
  </si>
  <si>
    <t>721172333.S</t>
  </si>
  <si>
    <t>Montáž redukcie HT potrubia DN 100</t>
  </si>
  <si>
    <t>286540006800</t>
  </si>
  <si>
    <t>Redukcia krátka HT DN 100/70, PP systém pre beztlakový rozvod vnútorného odpadu, PIPELIFE</t>
  </si>
  <si>
    <t>721172345.S</t>
  </si>
  <si>
    <t>Montáž prechodu HT potrubia na liatinu DN 70</t>
  </si>
  <si>
    <t>286540018500.S</t>
  </si>
  <si>
    <t>Prechod z liatinu na HT DN 70, bez tesnenia, PP systém pre beztlakový rozvod vnútorného odpadu</t>
  </si>
  <si>
    <t>721172348.S</t>
  </si>
  <si>
    <t>Montáž prechodu HT potrubia na liatinu DN 100</t>
  </si>
  <si>
    <t>286540018600.S</t>
  </si>
  <si>
    <t>Prechod z liatinu na HT DN 100, bez tesnenia, PP systém pre beztlakový rozvod vnútorného odpadu</t>
  </si>
  <si>
    <t>721172354.S</t>
  </si>
  <si>
    <t>Montáž čistiaceho kusu HT potrubia DN 70</t>
  </si>
  <si>
    <t>286540019000.S</t>
  </si>
  <si>
    <t>Čistiaci kus HT DN 70, PP systém pre beztlakový rozvod vnútorného odpadu</t>
  </si>
  <si>
    <t>721172357.S</t>
  </si>
  <si>
    <t>Montáž čistiaceho kusu HT potrubia DN 100</t>
  </si>
  <si>
    <t>286540019100.S</t>
  </si>
  <si>
    <t>Čistiaci kus HT DN 100, PP systém pre beztlakový rozvod vnútorného odpadu</t>
  </si>
  <si>
    <t>14072471001.R</t>
  </si>
  <si>
    <t>Gumená objímka DN100</t>
  </si>
  <si>
    <t>14072471001.R1</t>
  </si>
  <si>
    <t>Gumená objímka DN 75</t>
  </si>
  <si>
    <t>14072471001.R2</t>
  </si>
  <si>
    <t>Kombi šróbi s hmoždinkami 120/8</t>
  </si>
  <si>
    <t>721290111.S</t>
  </si>
  <si>
    <t>Ostatné - skúška tesnosti kanalizácie v objektoch vodou do DN 125</t>
  </si>
  <si>
    <t>998721101.S</t>
  </si>
  <si>
    <t>Presun hmôt pre vnútornú kanalizáciu v objektoch výšky do 6 m</t>
  </si>
  <si>
    <t>Ústredné kúrenie - časť vzt</t>
  </si>
  <si>
    <t>Mosadz vsuvka 1</t>
  </si>
  <si>
    <t>Mosadz redukcia 5/4 - 1</t>
  </si>
  <si>
    <t xml:space="preserve">Mosadz koleno 5/4 </t>
  </si>
  <si>
    <t xml:space="preserve">Napojenie rozvodov ÚK na VZT s čerpadlovou skupinou </t>
  </si>
  <si>
    <t>286210004600</t>
  </si>
  <si>
    <t>Rúra plasthliníková D32 x3 mm /5m tyč, Pex-Al-Pex</t>
  </si>
  <si>
    <t>286220023800</t>
  </si>
  <si>
    <t>Prechod D 32x1" vonkajší závit, Pex-Al-Pex</t>
  </si>
  <si>
    <t>286220025000</t>
  </si>
  <si>
    <t>Prechod D 32x1" vnútorný závit, Pex-Al-Pex</t>
  </si>
  <si>
    <t>Spojka D 32, Pex-Al-Pex</t>
  </si>
  <si>
    <t>286220040200</t>
  </si>
  <si>
    <t>283310026000</t>
  </si>
  <si>
    <t>Izolačná trubica elastomérová dxhr. 35x9 mm</t>
  </si>
  <si>
    <t>Vypúšťací ventil 1/2"</t>
  </si>
  <si>
    <t>Ventil odvzdušňovací automatický, 1/2"</t>
  </si>
  <si>
    <t>551210001500.S</t>
  </si>
  <si>
    <t>Rúra Eurotis 1"</t>
  </si>
  <si>
    <t>Matica Eurotis 1"</t>
  </si>
  <si>
    <t>T- konzol 0,5m</t>
  </si>
  <si>
    <t>Montážna lišta konzol 2m</t>
  </si>
  <si>
    <t>Závitová tyč 8</t>
  </si>
  <si>
    <t>Matica 8</t>
  </si>
  <si>
    <t>Podložka 8</t>
  </si>
  <si>
    <t>Rohový ventil kombi 1/2" 3/8"</t>
  </si>
  <si>
    <t>Umývadlový sifón</t>
  </si>
  <si>
    <t>551620005300</t>
  </si>
  <si>
    <t>551620005450</t>
  </si>
  <si>
    <t>Nátery zábradlia</t>
  </si>
  <si>
    <t>783120460.S</t>
  </si>
  <si>
    <t>Prechodová lišta štandard 3cm</t>
  </si>
  <si>
    <t>Prechodová lišta 10cm</t>
  </si>
  <si>
    <t>M7761</t>
  </si>
  <si>
    <t>M7762</t>
  </si>
  <si>
    <t>734291113.S</t>
  </si>
  <si>
    <t>M0011</t>
  </si>
  <si>
    <t>M0012</t>
  </si>
  <si>
    <t>M0013</t>
  </si>
  <si>
    <t>M0014</t>
  </si>
  <si>
    <t>M0015</t>
  </si>
  <si>
    <t>M0016</t>
  </si>
  <si>
    <t>M0017</t>
  </si>
  <si>
    <t>M0018</t>
  </si>
  <si>
    <t>M0019</t>
  </si>
  <si>
    <t>M0020</t>
  </si>
  <si>
    <t xml:space="preserve">    732 - Ústredné kúrenie - časť vzt</t>
  </si>
  <si>
    <t>722173050.S</t>
  </si>
  <si>
    <t xml:space="preserve">Montáž mosadz predlženia pre vodu </t>
  </si>
  <si>
    <t>286220050000.S</t>
  </si>
  <si>
    <t>Mosadz predlženie 3/4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</si>
</sst>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8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</borders>
  <cellStyleXfs count="3">
    <xf numFmtId="0" fontId="0" fillId="0" borderId="0"/>
    <xf numFmtId="0" fontId="33" fillId="0" borderId="0" applyNumberFormat="0" applyFill="0" applyBorder="0" applyAlignment="0" applyProtection="0"/>
    <xf numFmtId="0" fontId="34" fillId="0" borderId="0" applyAlignment="0">
      <alignment vertical="top" wrapText="1"/>
      <protection locked="0"/>
    </xf>
  </cellStyleXfs>
  <cellXfs count="2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0" fontId="32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4" fontId="8" fillId="0" borderId="3" xfId="0" applyNumberFormat="1" applyFont="1" applyBorder="1"/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9" fillId="0" borderId="24" xfId="0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167" fontId="19" fillId="0" borderId="24" xfId="0" applyNumberFormat="1" applyFont="1" applyBorder="1" applyAlignment="1" applyProtection="1">
      <alignment vertical="center"/>
      <protection locked="0"/>
    </xf>
    <xf numFmtId="4" fontId="19" fillId="0" borderId="24" xfId="0" applyNumberFormat="1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3">
    <cellStyle name="Hivatkozás" xfId="1" builtinId="8"/>
    <cellStyle name="Normál" xfId="0" builtinId="0" customBuiltin="1"/>
    <cellStyle name="Normálna 3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topLeftCell="A10" workbookViewId="0">
      <selection activeCell="AN14" sqref="AN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208" t="s">
        <v>5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201" t="s">
        <v>12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R5" s="16"/>
      <c r="BS5" s="13" t="s">
        <v>6</v>
      </c>
    </row>
    <row r="6" spans="1:74" ht="36.950000000000003" customHeight="1">
      <c r="B6" s="16"/>
      <c r="D6" s="21" t="s">
        <v>13</v>
      </c>
      <c r="K6" s="203" t="s">
        <v>14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178" t="s">
        <v>18</v>
      </c>
      <c r="AK8" s="22" t="s">
        <v>19</v>
      </c>
      <c r="AN8" s="20" t="s">
        <v>20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25</v>
      </c>
      <c r="AK13" s="22" t="s">
        <v>22</v>
      </c>
      <c r="AN13" s="20">
        <v>46059105</v>
      </c>
      <c r="AR13" s="16"/>
      <c r="BS13" s="13" t="s">
        <v>6</v>
      </c>
    </row>
    <row r="14" spans="1:74" ht="12.75">
      <c r="B14" s="16"/>
      <c r="E14" s="178" t="s">
        <v>26</v>
      </c>
      <c r="AK14" s="22" t="s">
        <v>24</v>
      </c>
      <c r="AN14" s="178" t="s">
        <v>27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28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23</v>
      </c>
      <c r="AK17" s="22" t="s">
        <v>24</v>
      </c>
      <c r="AN17" s="20" t="s">
        <v>1</v>
      </c>
      <c r="AR17" s="16"/>
      <c r="BS17" s="13" t="s">
        <v>29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30</v>
      </c>
      <c r="AK19" s="22" t="s">
        <v>22</v>
      </c>
      <c r="AN19" s="20" t="s">
        <v>1</v>
      </c>
      <c r="AR19" s="16"/>
      <c r="BS19" s="13" t="s">
        <v>6</v>
      </c>
    </row>
    <row r="20" spans="2:71" ht="18.399999999999999" customHeight="1">
      <c r="B20" s="16"/>
      <c r="E20" s="20" t="s">
        <v>23</v>
      </c>
      <c r="AK20" s="22" t="s">
        <v>24</v>
      </c>
      <c r="AN20" s="20" t="s">
        <v>1</v>
      </c>
      <c r="AR20" s="16"/>
      <c r="BS20" s="13" t="s">
        <v>29</v>
      </c>
    </row>
    <row r="21" spans="2:71" ht="6.95" customHeight="1">
      <c r="B21" s="16"/>
      <c r="AR21" s="16"/>
    </row>
    <row r="22" spans="2:71" ht="12" customHeight="1">
      <c r="B22" s="16"/>
      <c r="D22" s="22" t="s">
        <v>31</v>
      </c>
      <c r="AR22" s="16"/>
    </row>
    <row r="23" spans="2:71" ht="16.5" customHeight="1">
      <c r="B23" s="16"/>
      <c r="E23" s="204" t="s">
        <v>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5">
        <f>ROUND(AG94,2)</f>
        <v>29214.31</v>
      </c>
      <c r="AL26" s="206"/>
      <c r="AM26" s="206"/>
      <c r="AN26" s="206"/>
      <c r="AO26" s="206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207" t="s">
        <v>33</v>
      </c>
      <c r="M28" s="207"/>
      <c r="N28" s="207"/>
      <c r="O28" s="207"/>
      <c r="P28" s="207"/>
      <c r="W28" s="207" t="s">
        <v>34</v>
      </c>
      <c r="X28" s="207"/>
      <c r="Y28" s="207"/>
      <c r="Z28" s="207"/>
      <c r="AA28" s="207"/>
      <c r="AB28" s="207"/>
      <c r="AC28" s="207"/>
      <c r="AD28" s="207"/>
      <c r="AE28" s="207"/>
      <c r="AK28" s="207" t="s">
        <v>35</v>
      </c>
      <c r="AL28" s="207"/>
      <c r="AM28" s="207"/>
      <c r="AN28" s="207"/>
      <c r="AO28" s="207"/>
      <c r="AR28" s="25"/>
    </row>
    <row r="29" spans="2:71" s="2" customFormat="1" ht="14.45" customHeight="1">
      <c r="B29" s="29"/>
      <c r="D29" s="22" t="s">
        <v>36</v>
      </c>
      <c r="F29" s="30" t="s">
        <v>37</v>
      </c>
      <c r="L29" s="209">
        <v>0.2</v>
      </c>
      <c r="M29" s="210"/>
      <c r="N29" s="210"/>
      <c r="O29" s="210"/>
      <c r="P29" s="210"/>
      <c r="Q29" s="31"/>
      <c r="R29" s="31"/>
      <c r="S29" s="31"/>
      <c r="T29" s="31"/>
      <c r="U29" s="31"/>
      <c r="V29" s="31"/>
      <c r="W29" s="211">
        <f>ROUND(AZ94, 2)</f>
        <v>0</v>
      </c>
      <c r="X29" s="210"/>
      <c r="Y29" s="210"/>
      <c r="Z29" s="210"/>
      <c r="AA29" s="210"/>
      <c r="AB29" s="210"/>
      <c r="AC29" s="210"/>
      <c r="AD29" s="210"/>
      <c r="AE29" s="210"/>
      <c r="AF29" s="31"/>
      <c r="AG29" s="31"/>
      <c r="AH29" s="31"/>
      <c r="AI29" s="31"/>
      <c r="AJ29" s="31"/>
      <c r="AK29" s="211">
        <f>ROUND(AV94, 2)</f>
        <v>0</v>
      </c>
      <c r="AL29" s="210"/>
      <c r="AM29" s="210"/>
      <c r="AN29" s="210"/>
      <c r="AO29" s="210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5" customHeight="1">
      <c r="B30" s="29"/>
      <c r="F30" s="30" t="s">
        <v>38</v>
      </c>
      <c r="L30" s="198">
        <v>0.2</v>
      </c>
      <c r="M30" s="199"/>
      <c r="N30" s="199"/>
      <c r="O30" s="199"/>
      <c r="P30" s="199"/>
      <c r="W30" s="200">
        <f>ROUND(BA94, 2)</f>
        <v>27576.9</v>
      </c>
      <c r="X30" s="199"/>
      <c r="Y30" s="199"/>
      <c r="Z30" s="199"/>
      <c r="AA30" s="199"/>
      <c r="AB30" s="199"/>
      <c r="AC30" s="199"/>
      <c r="AD30" s="199"/>
      <c r="AE30" s="199"/>
      <c r="AK30" s="200">
        <f>ROUND(AW94, 2)</f>
        <v>5515.38</v>
      </c>
      <c r="AL30" s="199"/>
      <c r="AM30" s="199"/>
      <c r="AN30" s="199"/>
      <c r="AO30" s="199"/>
      <c r="AR30" s="29"/>
    </row>
    <row r="31" spans="2:71" s="2" customFormat="1" ht="14.45" hidden="1" customHeight="1">
      <c r="B31" s="29"/>
      <c r="F31" s="22" t="s">
        <v>39</v>
      </c>
      <c r="L31" s="198">
        <v>0.2</v>
      </c>
      <c r="M31" s="199"/>
      <c r="N31" s="199"/>
      <c r="O31" s="199"/>
      <c r="P31" s="199"/>
      <c r="W31" s="200">
        <f>ROUND(BB94, 2)</f>
        <v>0</v>
      </c>
      <c r="X31" s="199"/>
      <c r="Y31" s="199"/>
      <c r="Z31" s="199"/>
      <c r="AA31" s="199"/>
      <c r="AB31" s="199"/>
      <c r="AC31" s="199"/>
      <c r="AD31" s="199"/>
      <c r="AE31" s="199"/>
      <c r="AK31" s="200">
        <v>0</v>
      </c>
      <c r="AL31" s="199"/>
      <c r="AM31" s="199"/>
      <c r="AN31" s="199"/>
      <c r="AO31" s="199"/>
      <c r="AR31" s="29"/>
    </row>
    <row r="32" spans="2:71" s="2" customFormat="1" ht="14.45" hidden="1" customHeight="1">
      <c r="B32" s="29"/>
      <c r="F32" s="22" t="s">
        <v>40</v>
      </c>
      <c r="L32" s="198">
        <v>0.2</v>
      </c>
      <c r="M32" s="199"/>
      <c r="N32" s="199"/>
      <c r="O32" s="199"/>
      <c r="P32" s="199"/>
      <c r="W32" s="200">
        <f>ROUND(BC94, 2)</f>
        <v>0</v>
      </c>
      <c r="X32" s="199"/>
      <c r="Y32" s="199"/>
      <c r="Z32" s="199"/>
      <c r="AA32" s="199"/>
      <c r="AB32" s="199"/>
      <c r="AC32" s="199"/>
      <c r="AD32" s="199"/>
      <c r="AE32" s="199"/>
      <c r="AK32" s="200">
        <v>0</v>
      </c>
      <c r="AL32" s="199"/>
      <c r="AM32" s="199"/>
      <c r="AN32" s="199"/>
      <c r="AO32" s="199"/>
      <c r="AR32" s="29"/>
    </row>
    <row r="33" spans="2:52" s="2" customFormat="1" ht="14.45" hidden="1" customHeight="1">
      <c r="B33" s="29"/>
      <c r="F33" s="30" t="s">
        <v>41</v>
      </c>
      <c r="L33" s="209">
        <v>0</v>
      </c>
      <c r="M33" s="210"/>
      <c r="N33" s="210"/>
      <c r="O33" s="210"/>
      <c r="P33" s="210"/>
      <c r="Q33" s="31"/>
      <c r="R33" s="31"/>
      <c r="S33" s="31"/>
      <c r="T33" s="31"/>
      <c r="U33" s="31"/>
      <c r="V33" s="31"/>
      <c r="W33" s="211">
        <f>ROUND(BD94, 2)</f>
        <v>0</v>
      </c>
      <c r="X33" s="210"/>
      <c r="Y33" s="210"/>
      <c r="Z33" s="210"/>
      <c r="AA33" s="210"/>
      <c r="AB33" s="210"/>
      <c r="AC33" s="210"/>
      <c r="AD33" s="210"/>
      <c r="AE33" s="210"/>
      <c r="AF33" s="31"/>
      <c r="AG33" s="31"/>
      <c r="AH33" s="31"/>
      <c r="AI33" s="31"/>
      <c r="AJ33" s="31"/>
      <c r="AK33" s="211">
        <v>0</v>
      </c>
      <c r="AL33" s="210"/>
      <c r="AM33" s="210"/>
      <c r="AN33" s="210"/>
      <c r="AO33" s="210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5" customHeight="1">
      <c r="B34" s="25"/>
      <c r="AR34" s="25"/>
    </row>
    <row r="35" spans="2:52" s="1" customFormat="1" ht="25.9" customHeight="1">
      <c r="B35" s="25"/>
      <c r="C35" s="33"/>
      <c r="D35" s="34" t="s">
        <v>42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43</v>
      </c>
      <c r="U35" s="35"/>
      <c r="V35" s="35"/>
      <c r="W35" s="35"/>
      <c r="X35" s="215" t="s">
        <v>44</v>
      </c>
      <c r="Y35" s="213"/>
      <c r="Z35" s="213"/>
      <c r="AA35" s="213"/>
      <c r="AB35" s="213"/>
      <c r="AC35" s="35"/>
      <c r="AD35" s="35"/>
      <c r="AE35" s="35"/>
      <c r="AF35" s="35"/>
      <c r="AG35" s="35"/>
      <c r="AH35" s="35"/>
      <c r="AI35" s="35"/>
      <c r="AJ35" s="35"/>
      <c r="AK35" s="212">
        <f>SUM(AK26:AK33)</f>
        <v>34729.69</v>
      </c>
      <c r="AL35" s="213"/>
      <c r="AM35" s="213"/>
      <c r="AN35" s="213"/>
      <c r="AO35" s="214"/>
      <c r="AP35" s="33"/>
      <c r="AQ35" s="33"/>
      <c r="AR35" s="25"/>
    </row>
    <row r="36" spans="2:52" s="1" customFormat="1" ht="6.95" customHeight="1">
      <c r="B36" s="25"/>
      <c r="AR36" s="25"/>
    </row>
    <row r="37" spans="2:52" s="1" customFormat="1" ht="14.45" customHeight="1">
      <c r="B37" s="25"/>
      <c r="AR37" s="25"/>
    </row>
    <row r="38" spans="2:52" ht="14.45" customHeight="1">
      <c r="B38" s="16"/>
      <c r="AR38" s="16"/>
    </row>
    <row r="39" spans="2:52" ht="14.45" customHeight="1">
      <c r="B39" s="16"/>
      <c r="AR39" s="16"/>
    </row>
    <row r="40" spans="2:52" ht="14.45" customHeight="1">
      <c r="B40" s="16"/>
      <c r="AR40" s="16"/>
    </row>
    <row r="41" spans="2:52" ht="14.45" customHeight="1">
      <c r="B41" s="16"/>
      <c r="AR41" s="16"/>
    </row>
    <row r="42" spans="2:52" ht="14.45" customHeight="1">
      <c r="B42" s="16"/>
      <c r="AR42" s="16"/>
    </row>
    <row r="43" spans="2:52" ht="14.45" customHeight="1">
      <c r="B43" s="16"/>
      <c r="AR43" s="16"/>
    </row>
    <row r="44" spans="2:52" ht="14.45" customHeight="1">
      <c r="B44" s="16"/>
      <c r="AR44" s="16"/>
    </row>
    <row r="45" spans="2:52" ht="14.45" customHeight="1">
      <c r="B45" s="16"/>
      <c r="AR45" s="16"/>
    </row>
    <row r="46" spans="2:52" ht="14.45" customHeight="1">
      <c r="B46" s="16"/>
      <c r="AR46" s="16"/>
    </row>
    <row r="47" spans="2:52" ht="14.45" customHeight="1">
      <c r="B47" s="16"/>
      <c r="AR47" s="16"/>
    </row>
    <row r="48" spans="2:52" ht="14.45" customHeight="1">
      <c r="B48" s="16"/>
      <c r="AR48" s="16"/>
    </row>
    <row r="49" spans="2:44" s="1" customFormat="1" ht="14.45" customHeight="1">
      <c r="B49" s="25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9" t="s">
        <v>47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48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47</v>
      </c>
      <c r="AI60" s="27"/>
      <c r="AJ60" s="27"/>
      <c r="AK60" s="27"/>
      <c r="AL60" s="27"/>
      <c r="AM60" s="39" t="s">
        <v>48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7" t="s">
        <v>49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50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9" t="s">
        <v>47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48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47</v>
      </c>
      <c r="AI75" s="27"/>
      <c r="AJ75" s="27"/>
      <c r="AK75" s="27"/>
      <c r="AL75" s="27"/>
      <c r="AM75" s="39" t="s">
        <v>48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5" customHeight="1">
      <c r="B82" s="25"/>
      <c r="C82" s="17" t="s">
        <v>51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4"/>
      <c r="C84" s="22" t="s">
        <v>11</v>
      </c>
      <c r="L84" s="3" t="str">
        <f>K5</f>
        <v>0000-17</v>
      </c>
      <c r="AR84" s="44"/>
    </row>
    <row r="85" spans="1:91" s="4" customFormat="1" ht="36.950000000000003" customHeight="1">
      <c r="B85" s="45"/>
      <c r="C85" s="46" t="s">
        <v>13</v>
      </c>
      <c r="L85" s="179" t="str">
        <f>K6</f>
        <v>ZŠ Tunianska 10- Rekonštrukcia školskej jedálne - naviac práce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R85" s="45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17</v>
      </c>
      <c r="L87" s="47" t="str">
        <f>IF(K8="","",K8)</f>
        <v>Turnianska 10, BA</v>
      </c>
      <c r="AI87" s="22" t="s">
        <v>19</v>
      </c>
      <c r="AM87" s="181" t="str">
        <f>IF(AN8= "","",AN8)</f>
        <v>30. 8. 2022</v>
      </c>
      <c r="AN87" s="181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21</v>
      </c>
      <c r="L89" s="3" t="str">
        <f>IF(E11= "","",E11)</f>
        <v/>
      </c>
      <c r="AI89" s="22" t="s">
        <v>28</v>
      </c>
      <c r="AM89" s="182" t="str">
        <f>IF(E17="","",E17)</f>
        <v/>
      </c>
      <c r="AN89" s="183"/>
      <c r="AO89" s="183"/>
      <c r="AP89" s="183"/>
      <c r="AR89" s="25"/>
      <c r="AS89" s="184" t="s">
        <v>52</v>
      </c>
      <c r="AT89" s="18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5"/>
      <c r="C90" s="22" t="s">
        <v>25</v>
      </c>
      <c r="L90" s="3" t="str">
        <f>IF(E14="","",E14)</f>
        <v>GENESIS POZEMNÉ STAVBY s.r.o.</v>
      </c>
      <c r="AI90" s="22" t="s">
        <v>30</v>
      </c>
      <c r="AM90" s="182" t="str">
        <f>IF(E20="","",E20)</f>
        <v/>
      </c>
      <c r="AN90" s="183"/>
      <c r="AO90" s="183"/>
      <c r="AP90" s="183"/>
      <c r="AR90" s="25"/>
      <c r="AS90" s="186"/>
      <c r="AT90" s="187"/>
      <c r="BD90" s="52"/>
    </row>
    <row r="91" spans="1:91" s="1" customFormat="1" ht="10.9" customHeight="1">
      <c r="B91" s="25"/>
      <c r="AR91" s="25"/>
      <c r="AS91" s="186"/>
      <c r="AT91" s="187"/>
      <c r="BD91" s="52"/>
    </row>
    <row r="92" spans="1:91" s="1" customFormat="1" ht="29.25" customHeight="1">
      <c r="B92" s="25"/>
      <c r="C92" s="188" t="s">
        <v>53</v>
      </c>
      <c r="D92" s="189"/>
      <c r="E92" s="189"/>
      <c r="F92" s="189"/>
      <c r="G92" s="189"/>
      <c r="H92" s="53"/>
      <c r="I92" s="190" t="s">
        <v>54</v>
      </c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92" t="s">
        <v>55</v>
      </c>
      <c r="AH92" s="189"/>
      <c r="AI92" s="189"/>
      <c r="AJ92" s="189"/>
      <c r="AK92" s="189"/>
      <c r="AL92" s="189"/>
      <c r="AM92" s="189"/>
      <c r="AN92" s="190" t="s">
        <v>56</v>
      </c>
      <c r="AO92" s="189"/>
      <c r="AP92" s="191"/>
      <c r="AQ92" s="54" t="s">
        <v>57</v>
      </c>
      <c r="AR92" s="25"/>
      <c r="AS92" s="55" t="s">
        <v>58</v>
      </c>
      <c r="AT92" s="56" t="s">
        <v>59</v>
      </c>
      <c r="AU92" s="56" t="s">
        <v>60</v>
      </c>
      <c r="AV92" s="56" t="s">
        <v>61</v>
      </c>
      <c r="AW92" s="56" t="s">
        <v>62</v>
      </c>
      <c r="AX92" s="56" t="s">
        <v>63</v>
      </c>
      <c r="AY92" s="56" t="s">
        <v>64</v>
      </c>
      <c r="AZ92" s="56" t="s">
        <v>65</v>
      </c>
      <c r="BA92" s="56" t="s">
        <v>66</v>
      </c>
      <c r="BB92" s="56" t="s">
        <v>67</v>
      </c>
      <c r="BC92" s="56" t="s">
        <v>68</v>
      </c>
      <c r="BD92" s="57" t="s">
        <v>69</v>
      </c>
    </row>
    <row r="93" spans="1:91" s="1" customFormat="1" ht="10.9" customHeight="1">
      <c r="B93" s="25"/>
      <c r="AR93" s="25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9"/>
      <c r="C94" s="60" t="s">
        <v>70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6">
        <f>ROUND(SUM(AG95:AG98),2)</f>
        <v>29214.31</v>
      </c>
      <c r="AH94" s="196"/>
      <c r="AI94" s="196"/>
      <c r="AJ94" s="196"/>
      <c r="AK94" s="196"/>
      <c r="AL94" s="196"/>
      <c r="AM94" s="196"/>
      <c r="AN94" s="197">
        <f>SUM(AG94,AT94)</f>
        <v>34729.69</v>
      </c>
      <c r="AO94" s="197"/>
      <c r="AP94" s="197"/>
      <c r="AQ94" s="63" t="s">
        <v>1</v>
      </c>
      <c r="AR94" s="59"/>
      <c r="AS94" s="64">
        <f>ROUND(SUM(AS95:AS98),2)</f>
        <v>0</v>
      </c>
      <c r="AT94" s="65">
        <f>ROUND(SUM(AV94:AW94),2)</f>
        <v>5515.38</v>
      </c>
      <c r="AU94" s="66">
        <f>ROUND(SUM(AU95:AU98),5)</f>
        <v>16.215299999999999</v>
      </c>
      <c r="AV94" s="65">
        <f>ROUND(AZ94*L29,2)</f>
        <v>0</v>
      </c>
      <c r="AW94" s="65">
        <f>ROUND(BA94*L30,2)</f>
        <v>5515.38</v>
      </c>
      <c r="AX94" s="65">
        <f>ROUND(BB94*L29,2)</f>
        <v>0</v>
      </c>
      <c r="AY94" s="65">
        <f>ROUND(BC94*L30,2)</f>
        <v>0</v>
      </c>
      <c r="AZ94" s="65">
        <f>ROUND(SUM(AZ95:AZ98),2)</f>
        <v>0</v>
      </c>
      <c r="BA94" s="65">
        <f>ROUND(SUM(BA95:BA98),2)</f>
        <v>27576.9</v>
      </c>
      <c r="BB94" s="65">
        <f>ROUND(SUM(BB95:BB98),2)</f>
        <v>0</v>
      </c>
      <c r="BC94" s="65">
        <f>ROUND(SUM(BC95:BC98),2)</f>
        <v>0</v>
      </c>
      <c r="BD94" s="67">
        <f>ROUND(SUM(BD95:BD98),2)</f>
        <v>0</v>
      </c>
      <c r="BS94" s="68" t="s">
        <v>71</v>
      </c>
      <c r="BT94" s="68" t="s">
        <v>72</v>
      </c>
      <c r="BU94" s="69" t="s">
        <v>73</v>
      </c>
      <c r="BV94" s="68" t="s">
        <v>74</v>
      </c>
      <c r="BW94" s="68" t="s">
        <v>4</v>
      </c>
      <c r="BX94" s="68" t="s">
        <v>75</v>
      </c>
      <c r="CL94" s="68" t="s">
        <v>1</v>
      </c>
    </row>
    <row r="95" spans="1:91" s="6" customFormat="1" ht="16.5" customHeight="1">
      <c r="A95" s="70" t="s">
        <v>76</v>
      </c>
      <c r="B95" s="71"/>
      <c r="C95" s="72"/>
      <c r="D95" s="195" t="s">
        <v>77</v>
      </c>
      <c r="E95" s="195"/>
      <c r="F95" s="195"/>
      <c r="G95" s="195"/>
      <c r="H95" s="195"/>
      <c r="I95" s="73"/>
      <c r="J95" s="195" t="s">
        <v>78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3">
        <f>'01 - Vnútorná vodovodná s...'!J30</f>
        <v>2677.1</v>
      </c>
      <c r="AH95" s="194"/>
      <c r="AI95" s="194"/>
      <c r="AJ95" s="194"/>
      <c r="AK95" s="194"/>
      <c r="AL95" s="194"/>
      <c r="AM95" s="194"/>
      <c r="AN95" s="193">
        <f>SUM(AG95,AT95)</f>
        <v>3208.18</v>
      </c>
      <c r="AO95" s="194"/>
      <c r="AP95" s="194"/>
      <c r="AQ95" s="74" t="s">
        <v>79</v>
      </c>
      <c r="AR95" s="71"/>
      <c r="AS95" s="75">
        <v>0</v>
      </c>
      <c r="AT95" s="76">
        <f>ROUND(SUM(AV95:AW95),2)</f>
        <v>531.08000000000004</v>
      </c>
      <c r="AU95" s="77">
        <f>'01 - Vnútorná vodovodná s...'!P120</f>
        <v>0</v>
      </c>
      <c r="AV95" s="76">
        <f>'01 - Vnútorná vodovodná s...'!J33</f>
        <v>0</v>
      </c>
      <c r="AW95" s="76">
        <f>'01 - Vnútorná vodovodná s...'!J34</f>
        <v>531.08000000000004</v>
      </c>
      <c r="AX95" s="76">
        <f>'01 - Vnútorná vodovodná s...'!J35</f>
        <v>0</v>
      </c>
      <c r="AY95" s="76">
        <f>'01 - Vnútorná vodovodná s...'!J36</f>
        <v>0</v>
      </c>
      <c r="AZ95" s="76">
        <f>'01 - Vnútorná vodovodná s...'!F33</f>
        <v>0</v>
      </c>
      <c r="BA95" s="76">
        <f>'01 - Vnútorná vodovodná s...'!F34</f>
        <v>2655.39</v>
      </c>
      <c r="BB95" s="76">
        <f>'01 - Vnútorná vodovodná s...'!F35</f>
        <v>0</v>
      </c>
      <c r="BC95" s="76">
        <f>'01 - Vnútorná vodovodná s...'!F36</f>
        <v>0</v>
      </c>
      <c r="BD95" s="78">
        <f>'01 - Vnútorná vodovodná s...'!F37</f>
        <v>0</v>
      </c>
      <c r="BE95" s="165"/>
      <c r="BT95" s="79" t="s">
        <v>80</v>
      </c>
      <c r="BV95" s="79" t="s">
        <v>74</v>
      </c>
      <c r="BW95" s="79" t="s">
        <v>81</v>
      </c>
      <c r="BX95" s="79" t="s">
        <v>4</v>
      </c>
      <c r="CL95" s="79" t="s">
        <v>1</v>
      </c>
      <c r="CM95" s="79" t="s">
        <v>72</v>
      </c>
    </row>
    <row r="96" spans="1:91" s="6" customFormat="1" ht="16.5" customHeight="1">
      <c r="A96" s="70" t="s">
        <v>76</v>
      </c>
      <c r="B96" s="71"/>
      <c r="C96" s="72"/>
      <c r="D96" s="195" t="s">
        <v>82</v>
      </c>
      <c r="E96" s="195"/>
      <c r="F96" s="195"/>
      <c r="G96" s="195"/>
      <c r="H96" s="195"/>
      <c r="I96" s="73"/>
      <c r="J96" s="195" t="s">
        <v>83</v>
      </c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3">
        <f>'02 - Stupačky ústredného ...'!J30</f>
        <v>11907.48</v>
      </c>
      <c r="AH96" s="194"/>
      <c r="AI96" s="194"/>
      <c r="AJ96" s="194"/>
      <c r="AK96" s="194"/>
      <c r="AL96" s="194"/>
      <c r="AM96" s="194"/>
      <c r="AN96" s="193">
        <f>SUM(AG96,AT96)</f>
        <v>14086.93</v>
      </c>
      <c r="AO96" s="194"/>
      <c r="AP96" s="194"/>
      <c r="AQ96" s="74" t="s">
        <v>79</v>
      </c>
      <c r="AR96" s="71"/>
      <c r="AS96" s="75">
        <v>0</v>
      </c>
      <c r="AT96" s="76">
        <f>ROUND(SUM(AV96:AW96),2)</f>
        <v>2179.4499999999998</v>
      </c>
      <c r="AU96" s="77">
        <f>'02 - Stupačky ústredného ...'!P122</f>
        <v>0</v>
      </c>
      <c r="AV96" s="76">
        <f>'02 - Stupačky ústredného ...'!J33</f>
        <v>0</v>
      </c>
      <c r="AW96" s="76">
        <f>'02 - Stupačky ústredného ...'!J34</f>
        <v>2179.4499999999998</v>
      </c>
      <c r="AX96" s="76">
        <f>'02 - Stupačky ústredného ...'!J35</f>
        <v>0</v>
      </c>
      <c r="AY96" s="76">
        <f>'02 - Stupačky ústredného ...'!J36</f>
        <v>0</v>
      </c>
      <c r="AZ96" s="76">
        <f>'02 - Stupačky ústredného ...'!F33</f>
        <v>0</v>
      </c>
      <c r="BA96" s="76">
        <f>'02 - Stupačky ústredného ...'!F34</f>
        <v>10897.23</v>
      </c>
      <c r="BB96" s="76">
        <f>'02 - Stupačky ústredného ...'!F35</f>
        <v>0</v>
      </c>
      <c r="BC96" s="76">
        <f>'02 - Stupačky ústredného ...'!F36</f>
        <v>0</v>
      </c>
      <c r="BD96" s="78">
        <f>'02 - Stupačky ústredného ...'!F37</f>
        <v>0</v>
      </c>
      <c r="BT96" s="79" t="s">
        <v>80</v>
      </c>
      <c r="BV96" s="79" t="s">
        <v>74</v>
      </c>
      <c r="BW96" s="79" t="s">
        <v>84</v>
      </c>
      <c r="BX96" s="79" t="s">
        <v>4</v>
      </c>
      <c r="CL96" s="79" t="s">
        <v>1</v>
      </c>
      <c r="CM96" s="79" t="s">
        <v>72</v>
      </c>
    </row>
    <row r="97" spans="1:91" s="6" customFormat="1" ht="16.5" customHeight="1">
      <c r="A97" s="70" t="s">
        <v>76</v>
      </c>
      <c r="B97" s="71"/>
      <c r="C97" s="72"/>
      <c r="D97" s="195" t="s">
        <v>85</v>
      </c>
      <c r="E97" s="195"/>
      <c r="F97" s="195"/>
      <c r="G97" s="195"/>
      <c r="H97" s="195"/>
      <c r="I97" s="73"/>
      <c r="J97" s="195" t="s">
        <v>86</v>
      </c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3">
        <f>'03 - Architektúra'!J30</f>
        <v>12953.12</v>
      </c>
      <c r="AH97" s="194"/>
      <c r="AI97" s="194"/>
      <c r="AJ97" s="194"/>
      <c r="AK97" s="194"/>
      <c r="AL97" s="194"/>
      <c r="AM97" s="194"/>
      <c r="AN97" s="193">
        <f>SUM(AG97,AT97)</f>
        <v>15430.900000000001</v>
      </c>
      <c r="AO97" s="194"/>
      <c r="AP97" s="194"/>
      <c r="AQ97" s="74" t="s">
        <v>79</v>
      </c>
      <c r="AR97" s="71"/>
      <c r="AS97" s="75">
        <v>0</v>
      </c>
      <c r="AT97" s="76">
        <f>ROUND(SUM(AV97:AW97),2)</f>
        <v>2477.7800000000002</v>
      </c>
      <c r="AU97" s="77">
        <f>'03 - Architektúra'!P129</f>
        <v>16.215300000000003</v>
      </c>
      <c r="AV97" s="76">
        <f>'03 - Architektúra'!J33</f>
        <v>0</v>
      </c>
      <c r="AW97" s="76">
        <f>'03 - Architektúra'!J34</f>
        <v>2477.7800000000002</v>
      </c>
      <c r="AX97" s="76">
        <f>'03 - Architektúra'!J35</f>
        <v>0</v>
      </c>
      <c r="AY97" s="76">
        <f>'03 - Architektúra'!J36</f>
        <v>0</v>
      </c>
      <c r="AZ97" s="76">
        <f>'03 - Architektúra'!F33</f>
        <v>0</v>
      </c>
      <c r="BA97" s="76">
        <f>'03 - Architektúra'!F34</f>
        <v>12388.92</v>
      </c>
      <c r="BB97" s="76">
        <f>'03 - Architektúra'!F35</f>
        <v>0</v>
      </c>
      <c r="BC97" s="76">
        <f>'03 - Architektúra'!F36</f>
        <v>0</v>
      </c>
      <c r="BD97" s="78">
        <f>'03 - Architektúra'!F37</f>
        <v>0</v>
      </c>
      <c r="BT97" s="79" t="s">
        <v>80</v>
      </c>
      <c r="BV97" s="79" t="s">
        <v>74</v>
      </c>
      <c r="BW97" s="79" t="s">
        <v>87</v>
      </c>
      <c r="BX97" s="79" t="s">
        <v>4</v>
      </c>
      <c r="CL97" s="79" t="s">
        <v>1</v>
      </c>
      <c r="CM97" s="79" t="s">
        <v>72</v>
      </c>
    </row>
    <row r="98" spans="1:91" s="6" customFormat="1" ht="16.5" customHeight="1">
      <c r="A98" s="70" t="s">
        <v>76</v>
      </c>
      <c r="B98" s="71"/>
      <c r="C98" s="72"/>
      <c r="D98" s="195" t="s">
        <v>88</v>
      </c>
      <c r="E98" s="195"/>
      <c r="F98" s="195"/>
      <c r="G98" s="195"/>
      <c r="H98" s="195"/>
      <c r="I98" s="73"/>
      <c r="J98" s="195" t="s">
        <v>89</v>
      </c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3">
        <f>'04 - Vnútorná kanalizačná...'!J30</f>
        <v>1676.61</v>
      </c>
      <c r="AH98" s="194"/>
      <c r="AI98" s="194"/>
      <c r="AJ98" s="194"/>
      <c r="AK98" s="194"/>
      <c r="AL98" s="194"/>
      <c r="AM98" s="194"/>
      <c r="AN98" s="193">
        <f>SUM(AG98,AT98)</f>
        <v>2003.6799999999998</v>
      </c>
      <c r="AO98" s="194"/>
      <c r="AP98" s="194"/>
      <c r="AQ98" s="74" t="s">
        <v>79</v>
      </c>
      <c r="AR98" s="71"/>
      <c r="AS98" s="80">
        <v>0</v>
      </c>
      <c r="AT98" s="81">
        <f>ROUND(SUM(AV98:AW98),2)</f>
        <v>327.07</v>
      </c>
      <c r="AU98" s="82">
        <f>'04 - Vnútorná kanalizačná...'!P119</f>
        <v>0</v>
      </c>
      <c r="AV98" s="81">
        <f>'04 - Vnútorná kanalizačná...'!J33</f>
        <v>0</v>
      </c>
      <c r="AW98" s="81">
        <f>'04 - Vnútorná kanalizačná...'!J34</f>
        <v>327.07</v>
      </c>
      <c r="AX98" s="81">
        <f>'04 - Vnútorná kanalizačná...'!J35</f>
        <v>0</v>
      </c>
      <c r="AY98" s="81">
        <f>'04 - Vnútorná kanalizačná...'!J36</f>
        <v>0</v>
      </c>
      <c r="AZ98" s="81">
        <f>'04 - Vnútorná kanalizačná...'!F33</f>
        <v>0</v>
      </c>
      <c r="BA98" s="81">
        <f>'04 - Vnútorná kanalizačná...'!F34</f>
        <v>1635.36</v>
      </c>
      <c r="BB98" s="81">
        <f>'04 - Vnútorná kanalizačná...'!F35</f>
        <v>0</v>
      </c>
      <c r="BC98" s="81">
        <f>'04 - Vnútorná kanalizačná...'!F36</f>
        <v>0</v>
      </c>
      <c r="BD98" s="83">
        <f>'04 - Vnútorná kanalizačná...'!F37</f>
        <v>0</v>
      </c>
      <c r="BT98" s="79" t="s">
        <v>80</v>
      </c>
      <c r="BV98" s="79" t="s">
        <v>74</v>
      </c>
      <c r="BW98" s="79" t="s">
        <v>90</v>
      </c>
      <c r="BX98" s="79" t="s">
        <v>4</v>
      </c>
      <c r="CL98" s="79" t="s">
        <v>1</v>
      </c>
      <c r="CM98" s="79" t="s">
        <v>72</v>
      </c>
    </row>
    <row r="99" spans="1:91" s="1" customFormat="1" ht="30" customHeight="1">
      <c r="B99" s="25"/>
      <c r="AR99" s="25"/>
    </row>
    <row r="100" spans="1:91" s="1" customFormat="1" ht="6.95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25"/>
    </row>
  </sheetData>
  <mergeCells count="5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J5"/>
    <mergeCell ref="K6:AJ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J85"/>
    <mergeCell ref="AM87:AN87"/>
    <mergeCell ref="AM89:AP89"/>
    <mergeCell ref="AS89:AT91"/>
    <mergeCell ref="AM90:AP90"/>
  </mergeCells>
  <hyperlinks>
    <hyperlink ref="A95" location="'01 - Vnútorná vodovodná s...'!C2" display="/"/>
    <hyperlink ref="A96" location="'02 - Stupačky ústredného ...'!C2" display="/"/>
    <hyperlink ref="A97" location="'03 - Architektúra'!C2" display="/"/>
    <hyperlink ref="A98" location="'04 - Vnútorná kanalizačná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6"/>
  <sheetViews>
    <sheetView showGridLines="0" topLeftCell="A4" workbookViewId="0">
      <selection activeCell="E7" sqref="E7:H7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332031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42" width="0" hidden="1" customWidth="1"/>
    <col min="44" max="46" width="9.33203125" customWidth="1"/>
    <col min="47" max="47" width="9.33203125" hidden="1" customWidth="1"/>
    <col min="48" max="65" width="9.33203125" customWidth="1"/>
  </cols>
  <sheetData>
    <row r="2" spans="2:46" ht="36.950000000000003" customHeight="1">
      <c r="L2" s="208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3" t="s">
        <v>81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91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217" t="str">
        <f>'Rekapitulácia stavby'!K6</f>
        <v>ZŠ Tunianska 10- Rekonštrukcia školskej jedálne - naviac práce</v>
      </c>
      <c r="F7" s="218"/>
      <c r="G7" s="218"/>
      <c r="H7" s="218"/>
      <c r="L7" s="16"/>
    </row>
    <row r="8" spans="2:46" s="1" customFormat="1" ht="12" customHeight="1">
      <c r="B8" s="25"/>
      <c r="D8" s="22" t="s">
        <v>92</v>
      </c>
      <c r="L8" s="25"/>
    </row>
    <row r="9" spans="2:46" s="1" customFormat="1" ht="16.5" customHeight="1">
      <c r="B9" s="25"/>
      <c r="E9" s="179" t="s">
        <v>93</v>
      </c>
      <c r="F9" s="216"/>
      <c r="G9" s="216"/>
      <c r="H9" s="216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23</v>
      </c>
      <c r="I12" s="22" t="s">
        <v>19</v>
      </c>
      <c r="J12" s="48" t="str">
        <f>'Rekapitulácia stavby'!AN8</f>
        <v>30. 8. 2022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24</v>
      </c>
      <c r="J15" s="20" t="str">
        <f>IF('Rekapitulácia stavby'!AN11="","",'Rekapitulácia stavby'!AN11)</f>
        <v/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>
        <f>'Rekapitulácia stavby'!AN13</f>
        <v>46059105</v>
      </c>
      <c r="L17" s="25"/>
    </row>
    <row r="18" spans="2:12" s="1" customFormat="1" ht="18" customHeight="1">
      <c r="B18" s="25"/>
      <c r="E18" s="201" t="str">
        <f>'Rekapitulácia stavby'!E14</f>
        <v>GENESIS POZEMNÉ STAVBY s.r.o.</v>
      </c>
      <c r="F18" s="201"/>
      <c r="G18" s="201"/>
      <c r="H18" s="201"/>
      <c r="I18" s="22" t="s">
        <v>24</v>
      </c>
      <c r="J18" s="20" t="str">
        <f>'Rekapitulácia stavby'!AN14</f>
        <v>SK2023215040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22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24</v>
      </c>
      <c r="J21" s="20" t="str">
        <f>IF('Rekapitulácia stavby'!AN17="","",'Rekapitulácia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204" t="s">
        <v>1</v>
      </c>
      <c r="F27" s="204"/>
      <c r="G27" s="204"/>
      <c r="H27" s="204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ROUND(J120, 2)</f>
        <v>2677.1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ROUND((SUM(BE120:BE175)),  2)</f>
        <v>0</v>
      </c>
      <c r="G33" s="88"/>
      <c r="H33" s="88"/>
      <c r="I33" s="89">
        <v>0.2</v>
      </c>
      <c r="J33" s="87">
        <f>ROUND(((SUM(BE120:BE175))*I33),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ROUND((SUM(BF120:BF175)),  2)</f>
        <v>2655.39</v>
      </c>
      <c r="I34" s="91">
        <v>0.2</v>
      </c>
      <c r="J34" s="90">
        <f>ROUND(((SUM(BF120:BF175))*I34),  2)</f>
        <v>531.08000000000004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ROUND((SUM(BG120:BG175)),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ROUND((SUM(BH120:BH175)),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ROUND((SUM(BI120:BI175)),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3208.18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94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217" t="str">
        <f>E7</f>
        <v>ZŠ Tunianska 10- Rekonštrukcia školskej jedálne - naviac práce</v>
      </c>
      <c r="F85" s="218"/>
      <c r="G85" s="218"/>
      <c r="H85" s="218"/>
      <c r="L85" s="25"/>
    </row>
    <row r="86" spans="2:47" s="1" customFormat="1" ht="12" customHeight="1">
      <c r="B86" s="25"/>
      <c r="C86" s="22" t="s">
        <v>92</v>
      </c>
      <c r="L86" s="25"/>
    </row>
    <row r="87" spans="2:47" s="1" customFormat="1" ht="16.5" customHeight="1">
      <c r="B87" s="25"/>
      <c r="E87" s="179" t="str">
        <f>E9</f>
        <v>01 - Vnútorná vodovodná s...</v>
      </c>
      <c r="F87" s="216"/>
      <c r="G87" s="216"/>
      <c r="H87" s="216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/>
      </c>
      <c r="I89" s="22" t="s">
        <v>19</v>
      </c>
      <c r="J89" s="48" t="str">
        <f>IF(J12="","",J12)</f>
        <v>30. 8. 2022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21</v>
      </c>
      <c r="F91" s="20" t="str">
        <f>E15</f>
        <v xml:space="preserve"> </v>
      </c>
      <c r="I91" s="22" t="s">
        <v>28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25</v>
      </c>
      <c r="F92" s="20" t="str">
        <f>IF(E18="","",E18)</f>
        <v>GENESIS POZEMNÉ STAVBY s.r.o.</v>
      </c>
      <c r="I92" s="22" t="s">
        <v>30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95</v>
      </c>
      <c r="D94" s="92"/>
      <c r="E94" s="92"/>
      <c r="F94" s="92"/>
      <c r="G94" s="92"/>
      <c r="H94" s="92"/>
      <c r="I94" s="92"/>
      <c r="J94" s="101" t="s">
        <v>96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2" t="s">
        <v>97</v>
      </c>
      <c r="J96" s="62">
        <f>J120</f>
        <v>2677.1</v>
      </c>
      <c r="L96" s="25"/>
      <c r="AU96" s="13" t="s">
        <v>98</v>
      </c>
    </row>
    <row r="97" spans="2:12" s="8" customFormat="1" ht="24.95" customHeight="1">
      <c r="B97" s="103"/>
      <c r="D97" s="104" t="s">
        <v>99</v>
      </c>
      <c r="E97" s="105"/>
      <c r="F97" s="105"/>
      <c r="G97" s="105"/>
      <c r="H97" s="105"/>
      <c r="I97" s="105"/>
      <c r="J97" s="106">
        <f>J121</f>
        <v>2677.1</v>
      </c>
      <c r="L97" s="103"/>
    </row>
    <row r="98" spans="2:12" s="9" customFormat="1" ht="19.899999999999999" customHeight="1">
      <c r="B98" s="107"/>
      <c r="D98" s="108" t="s">
        <v>100</v>
      </c>
      <c r="E98" s="109"/>
      <c r="F98" s="109"/>
      <c r="G98" s="109"/>
      <c r="H98" s="109"/>
      <c r="I98" s="109"/>
      <c r="J98" s="110">
        <f>J128</f>
        <v>113</v>
      </c>
      <c r="L98" s="107"/>
    </row>
    <row r="99" spans="2:12" s="9" customFormat="1" ht="19.899999999999999" customHeight="1">
      <c r="B99" s="107"/>
      <c r="D99" s="108" t="s">
        <v>101</v>
      </c>
      <c r="E99" s="109"/>
      <c r="F99" s="109"/>
      <c r="G99" s="109"/>
      <c r="H99" s="109"/>
      <c r="I99" s="109"/>
      <c r="J99" s="110">
        <f>J132</f>
        <v>147.15</v>
      </c>
      <c r="L99" s="107"/>
    </row>
    <row r="100" spans="2:12" s="9" customFormat="1" ht="19.899999999999999" customHeight="1">
      <c r="B100" s="107"/>
      <c r="D100" s="108" t="s">
        <v>102</v>
      </c>
      <c r="E100" s="109"/>
      <c r="F100" s="109"/>
      <c r="G100" s="109"/>
      <c r="H100" s="109"/>
      <c r="I100" s="109"/>
      <c r="J100" s="110">
        <f>J135</f>
        <v>2074.12</v>
      </c>
      <c r="L100" s="107"/>
    </row>
    <row r="101" spans="2:12" s="1" customFormat="1" ht="21.75" customHeight="1">
      <c r="B101" s="25"/>
      <c r="L101" s="25"/>
    </row>
    <row r="102" spans="2:12" s="1" customFormat="1" ht="6.95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25"/>
    </row>
    <row r="106" spans="2:12" s="1" customFormat="1" ht="6.9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25"/>
    </row>
    <row r="107" spans="2:12" s="1" customFormat="1" ht="24.95" customHeight="1">
      <c r="B107" s="25"/>
      <c r="C107" s="17" t="s">
        <v>103</v>
      </c>
      <c r="L107" s="25"/>
    </row>
    <row r="108" spans="2:12" s="1" customFormat="1" ht="6.95" customHeight="1">
      <c r="B108" s="25"/>
      <c r="L108" s="25"/>
    </row>
    <row r="109" spans="2:12" s="1" customFormat="1" ht="12" customHeight="1">
      <c r="B109" s="25"/>
      <c r="C109" s="22" t="s">
        <v>13</v>
      </c>
      <c r="L109" s="25"/>
    </row>
    <row r="110" spans="2:12" s="1" customFormat="1" ht="16.5" customHeight="1">
      <c r="B110" s="25"/>
      <c r="E110" s="217" t="str">
        <f>E7</f>
        <v>ZŠ Tunianska 10- Rekonštrukcia školskej jedálne - naviac práce</v>
      </c>
      <c r="F110" s="218"/>
      <c r="G110" s="218"/>
      <c r="H110" s="218"/>
      <c r="L110" s="25"/>
    </row>
    <row r="111" spans="2:12" s="1" customFormat="1" ht="12" customHeight="1">
      <c r="B111" s="25"/>
      <c r="C111" s="22" t="s">
        <v>92</v>
      </c>
      <c r="L111" s="25"/>
    </row>
    <row r="112" spans="2:12" s="1" customFormat="1" ht="16.5" customHeight="1">
      <c r="B112" s="25"/>
      <c r="E112" s="179" t="str">
        <f>E9</f>
        <v>01 - Vnútorná vodovodná s...</v>
      </c>
      <c r="F112" s="216"/>
      <c r="G112" s="216"/>
      <c r="H112" s="216"/>
      <c r="L112" s="25"/>
    </row>
    <row r="113" spans="2:65" s="1" customFormat="1" ht="6.95" customHeight="1">
      <c r="B113" s="25"/>
      <c r="L113" s="25"/>
    </row>
    <row r="114" spans="2:65" s="1" customFormat="1" ht="12" customHeight="1">
      <c r="B114" s="25"/>
      <c r="C114" s="22" t="s">
        <v>17</v>
      </c>
      <c r="F114" s="20" t="str">
        <f>F12</f>
        <v/>
      </c>
      <c r="I114" s="22" t="s">
        <v>19</v>
      </c>
      <c r="J114" s="48" t="str">
        <f>IF(J12="","",J12)</f>
        <v>30. 8. 2022</v>
      </c>
      <c r="L114" s="25"/>
    </row>
    <row r="115" spans="2:65" s="1" customFormat="1" ht="6.95" customHeight="1">
      <c r="B115" s="25"/>
      <c r="L115" s="25"/>
    </row>
    <row r="116" spans="2:65" s="1" customFormat="1" ht="15.2" customHeight="1">
      <c r="B116" s="25"/>
      <c r="C116" s="22" t="s">
        <v>21</v>
      </c>
      <c r="F116" s="20" t="str">
        <f>E15</f>
        <v xml:space="preserve"> </v>
      </c>
      <c r="I116" s="22" t="s">
        <v>28</v>
      </c>
      <c r="J116" s="23" t="str">
        <f>E21</f>
        <v xml:space="preserve"> </v>
      </c>
      <c r="L116" s="25"/>
    </row>
    <row r="117" spans="2:65" s="1" customFormat="1" ht="15.2" customHeight="1">
      <c r="B117" s="25"/>
      <c r="C117" s="22" t="s">
        <v>25</v>
      </c>
      <c r="F117" s="20" t="str">
        <f>IF(E18="","",E18)</f>
        <v>GENESIS POZEMNÉ STAVBY s.r.o.</v>
      </c>
      <c r="I117" s="22" t="s">
        <v>30</v>
      </c>
      <c r="J117" s="23" t="str">
        <f>E24</f>
        <v xml:space="preserve"> </v>
      </c>
      <c r="L117" s="25"/>
    </row>
    <row r="118" spans="2:65" s="1" customFormat="1" ht="10.35" customHeight="1">
      <c r="B118" s="25"/>
      <c r="L118" s="25"/>
    </row>
    <row r="119" spans="2:65" s="10" customFormat="1" ht="29.25" customHeight="1">
      <c r="B119" s="111"/>
      <c r="C119" s="112" t="s">
        <v>104</v>
      </c>
      <c r="D119" s="113" t="s">
        <v>57</v>
      </c>
      <c r="E119" s="113" t="s">
        <v>53</v>
      </c>
      <c r="F119" s="113" t="s">
        <v>54</v>
      </c>
      <c r="G119" s="113" t="s">
        <v>105</v>
      </c>
      <c r="H119" s="113" t="s">
        <v>106</v>
      </c>
      <c r="I119" s="113" t="s">
        <v>107</v>
      </c>
      <c r="J119" s="114" t="s">
        <v>96</v>
      </c>
      <c r="K119" s="115" t="s">
        <v>108</v>
      </c>
      <c r="L119" s="111"/>
      <c r="M119" s="55" t="s">
        <v>1</v>
      </c>
      <c r="N119" s="56" t="s">
        <v>36</v>
      </c>
      <c r="O119" s="56" t="s">
        <v>109</v>
      </c>
      <c r="P119" s="56" t="s">
        <v>110</v>
      </c>
      <c r="Q119" s="56" t="s">
        <v>111</v>
      </c>
      <c r="R119" s="56" t="s">
        <v>112</v>
      </c>
      <c r="S119" s="56" t="s">
        <v>113</v>
      </c>
      <c r="T119" s="57" t="s">
        <v>114</v>
      </c>
    </row>
    <row r="120" spans="2:65" s="1" customFormat="1" ht="22.9" customHeight="1">
      <c r="B120" s="25"/>
      <c r="C120" s="60" t="s">
        <v>97</v>
      </c>
      <c r="J120" s="116">
        <f>BK120</f>
        <v>2677.1</v>
      </c>
      <c r="L120" s="25"/>
      <c r="M120" s="58"/>
      <c r="N120" s="49"/>
      <c r="O120" s="49"/>
      <c r="P120" s="117">
        <f>P121</f>
        <v>0</v>
      </c>
      <c r="Q120" s="49"/>
      <c r="R120" s="117">
        <f>R121</f>
        <v>0</v>
      </c>
      <c r="S120" s="49"/>
      <c r="T120" s="118">
        <f>T121</f>
        <v>0</v>
      </c>
      <c r="AT120" s="13" t="s">
        <v>71</v>
      </c>
      <c r="AU120" s="13" t="s">
        <v>98</v>
      </c>
      <c r="BK120" s="119">
        <f>BK121</f>
        <v>2677.1</v>
      </c>
    </row>
    <row r="121" spans="2:65" s="11" customFormat="1" ht="25.9" customHeight="1">
      <c r="B121" s="120"/>
      <c r="D121" s="121" t="s">
        <v>71</v>
      </c>
      <c r="E121" s="122" t="s">
        <v>115</v>
      </c>
      <c r="F121" s="122" t="s">
        <v>116</v>
      </c>
      <c r="J121" s="123">
        <f>BK121</f>
        <v>2677.1</v>
      </c>
      <c r="L121" s="120"/>
      <c r="M121" s="124"/>
      <c r="P121" s="125">
        <f>P122+SUM(P123:P128)+P132+P135</f>
        <v>0</v>
      </c>
      <c r="R121" s="125">
        <f>R122+SUM(R123:R128)+R132+R135</f>
        <v>0</v>
      </c>
      <c r="T121" s="126">
        <f>T122+SUM(T123:T128)+T132+T135</f>
        <v>0</v>
      </c>
      <c r="AR121" s="121" t="s">
        <v>117</v>
      </c>
      <c r="AT121" s="127" t="s">
        <v>71</v>
      </c>
      <c r="AU121" s="127" t="s">
        <v>72</v>
      </c>
      <c r="AY121" s="121" t="s">
        <v>118</v>
      </c>
      <c r="BK121" s="128">
        <f>BK122+SUM(BK123:BK128)+BK132+BK135</f>
        <v>2677.1</v>
      </c>
    </row>
    <row r="122" spans="2:65" s="1" customFormat="1" ht="24.2" customHeight="1">
      <c r="B122" s="129"/>
      <c r="C122" s="130" t="s">
        <v>80</v>
      </c>
      <c r="D122" s="130" t="s">
        <v>119</v>
      </c>
      <c r="E122" s="131" t="s">
        <v>120</v>
      </c>
      <c r="F122" s="132" t="s">
        <v>121</v>
      </c>
      <c r="G122" s="133" t="s">
        <v>122</v>
      </c>
      <c r="H122" s="134">
        <v>40</v>
      </c>
      <c r="I122" s="135">
        <v>1.5</v>
      </c>
      <c r="J122" s="135">
        <f t="shared" ref="J122:J127" si="0">ROUND(I122*H122,2)</f>
        <v>60</v>
      </c>
      <c r="K122" s="136"/>
      <c r="L122" s="25"/>
      <c r="M122" s="137" t="s">
        <v>1</v>
      </c>
      <c r="N122" s="138" t="s">
        <v>38</v>
      </c>
      <c r="O122" s="139">
        <v>0</v>
      </c>
      <c r="P122" s="139">
        <f t="shared" ref="P122:P127" si="1">O122*H122</f>
        <v>0</v>
      </c>
      <c r="Q122" s="139">
        <v>0</v>
      </c>
      <c r="R122" s="139">
        <f t="shared" ref="R122:R127" si="2">Q122*H122</f>
        <v>0</v>
      </c>
      <c r="S122" s="139">
        <v>0</v>
      </c>
      <c r="T122" s="140">
        <f t="shared" ref="T122:T127" si="3">S122*H122</f>
        <v>0</v>
      </c>
      <c r="AR122" s="141" t="s">
        <v>123</v>
      </c>
      <c r="AT122" s="141" t="s">
        <v>119</v>
      </c>
      <c r="AU122" s="141" t="s">
        <v>80</v>
      </c>
      <c r="AY122" s="13" t="s">
        <v>118</v>
      </c>
      <c r="BE122" s="142">
        <f t="shared" ref="BE122:BE127" si="4">IF(N122="základná",J122,0)</f>
        <v>0</v>
      </c>
      <c r="BF122" s="142">
        <f t="shared" ref="BF122:BF127" si="5">IF(N122="znížená",J122,0)</f>
        <v>60</v>
      </c>
      <c r="BG122" s="142">
        <f t="shared" ref="BG122:BG127" si="6">IF(N122="zákl. prenesená",J122,0)</f>
        <v>0</v>
      </c>
      <c r="BH122" s="142">
        <f t="shared" ref="BH122:BH127" si="7">IF(N122="zníž. prenesená",J122,0)</f>
        <v>0</v>
      </c>
      <c r="BI122" s="142">
        <f t="shared" ref="BI122:BI127" si="8">IF(N122="nulová",J122,0)</f>
        <v>0</v>
      </c>
      <c r="BJ122" s="13" t="s">
        <v>117</v>
      </c>
      <c r="BK122" s="142">
        <f t="shared" ref="BK122:BK127" si="9">ROUND(I122*H122,2)</f>
        <v>60</v>
      </c>
      <c r="BL122" s="13" t="s">
        <v>123</v>
      </c>
      <c r="BM122" s="141" t="s">
        <v>117</v>
      </c>
    </row>
    <row r="123" spans="2:65" s="1" customFormat="1" ht="24.2" customHeight="1">
      <c r="B123" s="129"/>
      <c r="C123" s="130" t="s">
        <v>117</v>
      </c>
      <c r="D123" s="130" t="s">
        <v>119</v>
      </c>
      <c r="E123" s="131" t="s">
        <v>124</v>
      </c>
      <c r="F123" s="132" t="s">
        <v>125</v>
      </c>
      <c r="G123" s="133" t="s">
        <v>126</v>
      </c>
      <c r="H123" s="134">
        <v>0.52</v>
      </c>
      <c r="I123" s="135">
        <v>10.7</v>
      </c>
      <c r="J123" s="135">
        <f t="shared" si="0"/>
        <v>5.56</v>
      </c>
      <c r="K123" s="136"/>
      <c r="L123" s="25"/>
      <c r="M123" s="137" t="s">
        <v>1</v>
      </c>
      <c r="N123" s="138" t="s">
        <v>38</v>
      </c>
      <c r="O123" s="139">
        <v>0</v>
      </c>
      <c r="P123" s="139">
        <f t="shared" si="1"/>
        <v>0</v>
      </c>
      <c r="Q123" s="139">
        <v>0</v>
      </c>
      <c r="R123" s="139">
        <f t="shared" si="2"/>
        <v>0</v>
      </c>
      <c r="S123" s="139">
        <v>0</v>
      </c>
      <c r="T123" s="140">
        <f t="shared" si="3"/>
        <v>0</v>
      </c>
      <c r="AR123" s="141" t="s">
        <v>123</v>
      </c>
      <c r="AT123" s="141" t="s">
        <v>119</v>
      </c>
      <c r="AU123" s="141" t="s">
        <v>80</v>
      </c>
      <c r="AY123" s="13" t="s">
        <v>118</v>
      </c>
      <c r="BE123" s="142">
        <f t="shared" si="4"/>
        <v>0</v>
      </c>
      <c r="BF123" s="142">
        <f t="shared" si="5"/>
        <v>5.56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3" t="s">
        <v>117</v>
      </c>
      <c r="BK123" s="142">
        <f t="shared" si="9"/>
        <v>5.56</v>
      </c>
      <c r="BL123" s="13" t="s">
        <v>123</v>
      </c>
      <c r="BM123" s="141" t="s">
        <v>127</v>
      </c>
    </row>
    <row r="124" spans="2:65" s="1" customFormat="1" ht="21.75" customHeight="1">
      <c r="B124" s="129"/>
      <c r="C124" s="130" t="s">
        <v>128</v>
      </c>
      <c r="D124" s="130" t="s">
        <v>119</v>
      </c>
      <c r="E124" s="131" t="s">
        <v>129</v>
      </c>
      <c r="F124" s="132" t="s">
        <v>130</v>
      </c>
      <c r="G124" s="133" t="s">
        <v>126</v>
      </c>
      <c r="H124" s="134">
        <v>0.52</v>
      </c>
      <c r="I124" s="135">
        <v>13.88</v>
      </c>
      <c r="J124" s="135">
        <f t="shared" si="0"/>
        <v>7.22</v>
      </c>
      <c r="K124" s="136"/>
      <c r="L124" s="25"/>
      <c r="M124" s="137" t="s">
        <v>1</v>
      </c>
      <c r="N124" s="138" t="s">
        <v>38</v>
      </c>
      <c r="O124" s="139">
        <v>0</v>
      </c>
      <c r="P124" s="139">
        <f t="shared" si="1"/>
        <v>0</v>
      </c>
      <c r="Q124" s="139">
        <v>0</v>
      </c>
      <c r="R124" s="139">
        <f t="shared" si="2"/>
        <v>0</v>
      </c>
      <c r="S124" s="139">
        <v>0</v>
      </c>
      <c r="T124" s="140">
        <f t="shared" si="3"/>
        <v>0</v>
      </c>
      <c r="AR124" s="141" t="s">
        <v>123</v>
      </c>
      <c r="AT124" s="141" t="s">
        <v>119</v>
      </c>
      <c r="AU124" s="141" t="s">
        <v>80</v>
      </c>
      <c r="AY124" s="13" t="s">
        <v>118</v>
      </c>
      <c r="BE124" s="142">
        <f t="shared" si="4"/>
        <v>0</v>
      </c>
      <c r="BF124" s="142">
        <f t="shared" si="5"/>
        <v>7.22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3" t="s">
        <v>117</v>
      </c>
      <c r="BK124" s="142">
        <f t="shared" si="9"/>
        <v>7.22</v>
      </c>
      <c r="BL124" s="13" t="s">
        <v>123</v>
      </c>
      <c r="BM124" s="141" t="s">
        <v>131</v>
      </c>
    </row>
    <row r="125" spans="2:65" s="1" customFormat="1" ht="24.2" customHeight="1">
      <c r="B125" s="129"/>
      <c r="C125" s="130" t="s">
        <v>127</v>
      </c>
      <c r="D125" s="130" t="s">
        <v>119</v>
      </c>
      <c r="E125" s="131" t="s">
        <v>132</v>
      </c>
      <c r="F125" s="132" t="s">
        <v>133</v>
      </c>
      <c r="G125" s="133" t="s">
        <v>126</v>
      </c>
      <c r="H125" s="134">
        <v>12.48</v>
      </c>
      <c r="I125" s="135">
        <v>0.44</v>
      </c>
      <c r="J125" s="135">
        <f t="shared" si="0"/>
        <v>5.49</v>
      </c>
      <c r="K125" s="136"/>
      <c r="L125" s="25"/>
      <c r="M125" s="137" t="s">
        <v>1</v>
      </c>
      <c r="N125" s="138" t="s">
        <v>38</v>
      </c>
      <c r="O125" s="139">
        <v>0</v>
      </c>
      <c r="P125" s="139">
        <f t="shared" si="1"/>
        <v>0</v>
      </c>
      <c r="Q125" s="139">
        <v>0</v>
      </c>
      <c r="R125" s="139">
        <f t="shared" si="2"/>
        <v>0</v>
      </c>
      <c r="S125" s="139">
        <v>0</v>
      </c>
      <c r="T125" s="140">
        <f t="shared" si="3"/>
        <v>0</v>
      </c>
      <c r="AR125" s="141" t="s">
        <v>123</v>
      </c>
      <c r="AT125" s="141" t="s">
        <v>119</v>
      </c>
      <c r="AU125" s="141" t="s">
        <v>80</v>
      </c>
      <c r="AY125" s="13" t="s">
        <v>118</v>
      </c>
      <c r="BE125" s="142">
        <f t="shared" si="4"/>
        <v>0</v>
      </c>
      <c r="BF125" s="142">
        <f t="shared" si="5"/>
        <v>5.49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3" t="s">
        <v>117</v>
      </c>
      <c r="BK125" s="142">
        <f t="shared" si="9"/>
        <v>5.49</v>
      </c>
      <c r="BL125" s="13" t="s">
        <v>123</v>
      </c>
      <c r="BM125" s="141" t="s">
        <v>134</v>
      </c>
    </row>
    <row r="126" spans="2:65" s="1" customFormat="1" ht="24.2" customHeight="1">
      <c r="B126" s="129"/>
      <c r="C126" s="130" t="s">
        <v>135</v>
      </c>
      <c r="D126" s="130" t="s">
        <v>119</v>
      </c>
      <c r="E126" s="131" t="s">
        <v>136</v>
      </c>
      <c r="F126" s="132" t="s">
        <v>137</v>
      </c>
      <c r="G126" s="133" t="s">
        <v>126</v>
      </c>
      <c r="H126" s="134">
        <v>0.52</v>
      </c>
      <c r="I126" s="135">
        <v>28</v>
      </c>
      <c r="J126" s="135">
        <f t="shared" si="0"/>
        <v>14.56</v>
      </c>
      <c r="K126" s="136"/>
      <c r="L126" s="25"/>
      <c r="M126" s="137" t="s">
        <v>1</v>
      </c>
      <c r="N126" s="138" t="s">
        <v>38</v>
      </c>
      <c r="O126" s="139">
        <v>0</v>
      </c>
      <c r="P126" s="139">
        <f t="shared" si="1"/>
        <v>0</v>
      </c>
      <c r="Q126" s="139">
        <v>0</v>
      </c>
      <c r="R126" s="139">
        <f t="shared" si="2"/>
        <v>0</v>
      </c>
      <c r="S126" s="139">
        <v>0</v>
      </c>
      <c r="T126" s="140">
        <f t="shared" si="3"/>
        <v>0</v>
      </c>
      <c r="AR126" s="141" t="s">
        <v>123</v>
      </c>
      <c r="AT126" s="141" t="s">
        <v>119</v>
      </c>
      <c r="AU126" s="141" t="s">
        <v>80</v>
      </c>
      <c r="AY126" s="13" t="s">
        <v>118</v>
      </c>
      <c r="BE126" s="142">
        <f t="shared" si="4"/>
        <v>0</v>
      </c>
      <c r="BF126" s="142">
        <f t="shared" si="5"/>
        <v>14.56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3" t="s">
        <v>117</v>
      </c>
      <c r="BK126" s="142">
        <f t="shared" si="9"/>
        <v>14.56</v>
      </c>
      <c r="BL126" s="13" t="s">
        <v>123</v>
      </c>
      <c r="BM126" s="141" t="s">
        <v>138</v>
      </c>
    </row>
    <row r="127" spans="2:65" s="1" customFormat="1" ht="16.5" customHeight="1">
      <c r="B127" s="129"/>
      <c r="C127" s="130" t="s">
        <v>131</v>
      </c>
      <c r="D127" s="130" t="s">
        <v>119</v>
      </c>
      <c r="E127" s="131" t="s">
        <v>139</v>
      </c>
      <c r="F127" s="132" t="s">
        <v>140</v>
      </c>
      <c r="G127" s="133" t="s">
        <v>141</v>
      </c>
      <c r="H127" s="134">
        <v>1</v>
      </c>
      <c r="I127" s="135">
        <v>250</v>
      </c>
      <c r="J127" s="135">
        <f t="shared" si="0"/>
        <v>250</v>
      </c>
      <c r="K127" s="136"/>
      <c r="L127" s="25"/>
      <c r="M127" s="137" t="s">
        <v>1</v>
      </c>
      <c r="N127" s="138" t="s">
        <v>38</v>
      </c>
      <c r="O127" s="139">
        <v>0</v>
      </c>
      <c r="P127" s="139">
        <f t="shared" si="1"/>
        <v>0</v>
      </c>
      <c r="Q127" s="139">
        <v>0</v>
      </c>
      <c r="R127" s="139">
        <f t="shared" si="2"/>
        <v>0</v>
      </c>
      <c r="S127" s="139">
        <v>0</v>
      </c>
      <c r="T127" s="140">
        <f t="shared" si="3"/>
        <v>0</v>
      </c>
      <c r="AR127" s="141" t="s">
        <v>123</v>
      </c>
      <c r="AT127" s="141" t="s">
        <v>119</v>
      </c>
      <c r="AU127" s="141" t="s">
        <v>80</v>
      </c>
      <c r="AY127" s="13" t="s">
        <v>118</v>
      </c>
      <c r="BE127" s="142">
        <f t="shared" si="4"/>
        <v>0</v>
      </c>
      <c r="BF127" s="142">
        <f t="shared" si="5"/>
        <v>250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3" t="s">
        <v>117</v>
      </c>
      <c r="BK127" s="142">
        <f t="shared" si="9"/>
        <v>250</v>
      </c>
      <c r="BL127" s="13" t="s">
        <v>123</v>
      </c>
      <c r="BM127" s="141" t="s">
        <v>142</v>
      </c>
    </row>
    <row r="128" spans="2:65" s="11" customFormat="1" ht="22.9" customHeight="1">
      <c r="B128" s="120"/>
      <c r="D128" s="121" t="s">
        <v>71</v>
      </c>
      <c r="E128" s="143" t="s">
        <v>143</v>
      </c>
      <c r="F128" s="143" t="s">
        <v>144</v>
      </c>
      <c r="J128" s="144">
        <f>BK128</f>
        <v>113</v>
      </c>
      <c r="L128" s="120"/>
      <c r="M128" s="124"/>
      <c r="P128" s="125">
        <f>SUM(P129:P131)</f>
        <v>0</v>
      </c>
      <c r="R128" s="125">
        <f>SUM(R129:R131)</f>
        <v>0</v>
      </c>
      <c r="T128" s="126">
        <f>SUM(T129:T131)</f>
        <v>0</v>
      </c>
      <c r="AR128" s="121" t="s">
        <v>117</v>
      </c>
      <c r="AT128" s="127" t="s">
        <v>71</v>
      </c>
      <c r="AU128" s="127" t="s">
        <v>80</v>
      </c>
      <c r="AY128" s="121" t="s">
        <v>118</v>
      </c>
      <c r="BK128" s="128">
        <f>SUM(BK129:BK131)</f>
        <v>113</v>
      </c>
    </row>
    <row r="129" spans="2:65" s="1" customFormat="1" ht="24.2" customHeight="1">
      <c r="B129" s="129"/>
      <c r="C129" s="130" t="s">
        <v>145</v>
      </c>
      <c r="D129" s="130" t="s">
        <v>119</v>
      </c>
      <c r="E129" s="131" t="s">
        <v>146</v>
      </c>
      <c r="F129" s="132" t="s">
        <v>147</v>
      </c>
      <c r="G129" s="133" t="s">
        <v>122</v>
      </c>
      <c r="H129" s="134">
        <v>40</v>
      </c>
      <c r="I129" s="135">
        <v>1.98</v>
      </c>
      <c r="J129" s="135">
        <f>ROUND(I129*H129,2)</f>
        <v>79.2</v>
      </c>
      <c r="K129" s="136"/>
      <c r="L129" s="25"/>
      <c r="M129" s="137" t="s">
        <v>1</v>
      </c>
      <c r="N129" s="138" t="s">
        <v>38</v>
      </c>
      <c r="O129" s="139">
        <v>0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123</v>
      </c>
      <c r="AT129" s="141" t="s">
        <v>119</v>
      </c>
      <c r="AU129" s="141" t="s">
        <v>117</v>
      </c>
      <c r="AY129" s="13" t="s">
        <v>118</v>
      </c>
      <c r="BE129" s="142">
        <f>IF(N129="základná",J129,0)</f>
        <v>0</v>
      </c>
      <c r="BF129" s="142">
        <f>IF(N129="znížená",J129,0)</f>
        <v>79.2</v>
      </c>
      <c r="BG129" s="142">
        <f>IF(N129="zákl. prenesená",J129,0)</f>
        <v>0</v>
      </c>
      <c r="BH129" s="142">
        <f>IF(N129="zníž. prenesená",J129,0)</f>
        <v>0</v>
      </c>
      <c r="BI129" s="142">
        <f>IF(N129="nulová",J129,0)</f>
        <v>0</v>
      </c>
      <c r="BJ129" s="13" t="s">
        <v>117</v>
      </c>
      <c r="BK129" s="142">
        <f>ROUND(I129*H129,2)</f>
        <v>79.2</v>
      </c>
      <c r="BL129" s="13" t="s">
        <v>123</v>
      </c>
      <c r="BM129" s="141" t="s">
        <v>148</v>
      </c>
    </row>
    <row r="130" spans="2:65" s="1" customFormat="1" ht="33" customHeight="1">
      <c r="B130" s="129"/>
      <c r="C130" s="145" t="s">
        <v>134</v>
      </c>
      <c r="D130" s="145" t="s">
        <v>149</v>
      </c>
      <c r="E130" s="146" t="s">
        <v>150</v>
      </c>
      <c r="F130" s="147" t="s">
        <v>151</v>
      </c>
      <c r="G130" s="148" t="s">
        <v>122</v>
      </c>
      <c r="H130" s="149">
        <v>10</v>
      </c>
      <c r="I130" s="150">
        <v>0.8</v>
      </c>
      <c r="J130" s="150">
        <f>ROUND(I130*H130,2)</f>
        <v>8</v>
      </c>
      <c r="K130" s="151"/>
      <c r="L130" s="152"/>
      <c r="M130" s="153" t="s">
        <v>1</v>
      </c>
      <c r="N130" s="154" t="s">
        <v>38</v>
      </c>
      <c r="O130" s="139">
        <v>0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152</v>
      </c>
      <c r="AT130" s="141" t="s">
        <v>149</v>
      </c>
      <c r="AU130" s="141" t="s">
        <v>117</v>
      </c>
      <c r="AY130" s="13" t="s">
        <v>118</v>
      </c>
      <c r="BE130" s="142">
        <f>IF(N130="základná",J130,0)</f>
        <v>0</v>
      </c>
      <c r="BF130" s="142">
        <f>IF(N130="znížená",J130,0)</f>
        <v>8</v>
      </c>
      <c r="BG130" s="142">
        <f>IF(N130="zákl. prenesená",J130,0)</f>
        <v>0</v>
      </c>
      <c r="BH130" s="142">
        <f>IF(N130="zníž. prenesená",J130,0)</f>
        <v>0</v>
      </c>
      <c r="BI130" s="142">
        <f>IF(N130="nulová",J130,0)</f>
        <v>0</v>
      </c>
      <c r="BJ130" s="13" t="s">
        <v>117</v>
      </c>
      <c r="BK130" s="142">
        <f>ROUND(I130*H130,2)</f>
        <v>8</v>
      </c>
      <c r="BL130" s="13" t="s">
        <v>123</v>
      </c>
      <c r="BM130" s="141" t="s">
        <v>123</v>
      </c>
    </row>
    <row r="131" spans="2:65" s="1" customFormat="1" ht="33" customHeight="1">
      <c r="B131" s="129"/>
      <c r="C131" s="145" t="s">
        <v>153</v>
      </c>
      <c r="D131" s="145" t="s">
        <v>149</v>
      </c>
      <c r="E131" s="146" t="s">
        <v>154</v>
      </c>
      <c r="F131" s="147" t="s">
        <v>155</v>
      </c>
      <c r="G131" s="148" t="s">
        <v>122</v>
      </c>
      <c r="H131" s="149">
        <v>30</v>
      </c>
      <c r="I131" s="150">
        <v>0.86</v>
      </c>
      <c r="J131" s="150">
        <f>ROUND(I131*H131,2)</f>
        <v>25.8</v>
      </c>
      <c r="K131" s="151"/>
      <c r="L131" s="152"/>
      <c r="M131" s="153" t="s">
        <v>1</v>
      </c>
      <c r="N131" s="154" t="s">
        <v>38</v>
      </c>
      <c r="O131" s="139">
        <v>0</v>
      </c>
      <c r="P131" s="139">
        <f>O131*H131</f>
        <v>0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AR131" s="141" t="s">
        <v>152</v>
      </c>
      <c r="AT131" s="141" t="s">
        <v>149</v>
      </c>
      <c r="AU131" s="141" t="s">
        <v>117</v>
      </c>
      <c r="AY131" s="13" t="s">
        <v>118</v>
      </c>
      <c r="BE131" s="142">
        <f>IF(N131="základná",J131,0)</f>
        <v>0</v>
      </c>
      <c r="BF131" s="142">
        <f>IF(N131="znížená",J131,0)</f>
        <v>25.8</v>
      </c>
      <c r="BG131" s="142">
        <f>IF(N131="zákl. prenesená",J131,0)</f>
        <v>0</v>
      </c>
      <c r="BH131" s="142">
        <f>IF(N131="zníž. prenesená",J131,0)</f>
        <v>0</v>
      </c>
      <c r="BI131" s="142">
        <f>IF(N131="nulová",J131,0)</f>
        <v>0</v>
      </c>
      <c r="BJ131" s="13" t="s">
        <v>117</v>
      </c>
      <c r="BK131" s="142">
        <f>ROUND(I131*H131,2)</f>
        <v>25.8</v>
      </c>
      <c r="BL131" s="13" t="s">
        <v>123</v>
      </c>
      <c r="BM131" s="141" t="s">
        <v>156</v>
      </c>
    </row>
    <row r="132" spans="2:65" s="11" customFormat="1" ht="22.9" customHeight="1">
      <c r="B132" s="120"/>
      <c r="D132" s="121" t="s">
        <v>71</v>
      </c>
      <c r="E132" s="143" t="s">
        <v>157</v>
      </c>
      <c r="F132" s="143" t="s">
        <v>158</v>
      </c>
      <c r="J132" s="144">
        <f>BK132</f>
        <v>147.15</v>
      </c>
      <c r="L132" s="120"/>
      <c r="M132" s="124"/>
      <c r="P132" s="125">
        <f>SUM(P133:P134)</f>
        <v>0</v>
      </c>
      <c r="R132" s="125">
        <f>SUM(R133:R134)</f>
        <v>0</v>
      </c>
      <c r="T132" s="126">
        <f>SUM(T133:T134)</f>
        <v>0</v>
      </c>
      <c r="AR132" s="121" t="s">
        <v>117</v>
      </c>
      <c r="AT132" s="127" t="s">
        <v>71</v>
      </c>
      <c r="AU132" s="127" t="s">
        <v>80</v>
      </c>
      <c r="AY132" s="121" t="s">
        <v>118</v>
      </c>
      <c r="BK132" s="128">
        <f>SUM(BK133:BK134)</f>
        <v>147.15</v>
      </c>
    </row>
    <row r="133" spans="2:65" s="1" customFormat="1" ht="24.2" customHeight="1">
      <c r="B133" s="129"/>
      <c r="C133" s="130" t="s">
        <v>138</v>
      </c>
      <c r="D133" s="130" t="s">
        <v>119</v>
      </c>
      <c r="E133" s="131" t="s">
        <v>159</v>
      </c>
      <c r="F133" s="132" t="s">
        <v>160</v>
      </c>
      <c r="G133" s="133" t="s">
        <v>122</v>
      </c>
      <c r="H133" s="134">
        <v>18</v>
      </c>
      <c r="I133" s="135">
        <v>6.1</v>
      </c>
      <c r="J133" s="135">
        <f>ROUND(I133*H133,2)</f>
        <v>109.8</v>
      </c>
      <c r="K133" s="136"/>
      <c r="L133" s="25"/>
      <c r="M133" s="137" t="s">
        <v>1</v>
      </c>
      <c r="N133" s="138" t="s">
        <v>38</v>
      </c>
      <c r="O133" s="139">
        <v>0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123</v>
      </c>
      <c r="AT133" s="141" t="s">
        <v>119</v>
      </c>
      <c r="AU133" s="141" t="s">
        <v>117</v>
      </c>
      <c r="AY133" s="13" t="s">
        <v>118</v>
      </c>
      <c r="BE133" s="142">
        <f>IF(N133="základná",J133,0)</f>
        <v>0</v>
      </c>
      <c r="BF133" s="142">
        <f>IF(N133="znížená",J133,0)</f>
        <v>109.8</v>
      </c>
      <c r="BG133" s="142">
        <f>IF(N133="zákl. prenesená",J133,0)</f>
        <v>0</v>
      </c>
      <c r="BH133" s="142">
        <f>IF(N133="zníž. prenesená",J133,0)</f>
        <v>0</v>
      </c>
      <c r="BI133" s="142">
        <f>IF(N133="nulová",J133,0)</f>
        <v>0</v>
      </c>
      <c r="BJ133" s="13" t="s">
        <v>117</v>
      </c>
      <c r="BK133" s="142">
        <f>ROUND(I133*H133,2)</f>
        <v>109.8</v>
      </c>
      <c r="BL133" s="13" t="s">
        <v>123</v>
      </c>
      <c r="BM133" s="141" t="s">
        <v>7</v>
      </c>
    </row>
    <row r="134" spans="2:65" s="1" customFormat="1" ht="33" customHeight="1">
      <c r="B134" s="129"/>
      <c r="C134" s="130" t="s">
        <v>161</v>
      </c>
      <c r="D134" s="130" t="s">
        <v>119</v>
      </c>
      <c r="E134" s="131" t="s">
        <v>162</v>
      </c>
      <c r="F134" s="132" t="s">
        <v>163</v>
      </c>
      <c r="G134" s="133" t="s">
        <v>126</v>
      </c>
      <c r="H134" s="134">
        <v>0.63300000000000001</v>
      </c>
      <c r="I134" s="135">
        <v>59</v>
      </c>
      <c r="J134" s="135">
        <f>ROUND(I134*H134,2)</f>
        <v>37.35</v>
      </c>
      <c r="K134" s="136"/>
      <c r="L134" s="25"/>
      <c r="M134" s="137" t="s">
        <v>1</v>
      </c>
      <c r="N134" s="138" t="s">
        <v>38</v>
      </c>
      <c r="O134" s="139">
        <v>0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123</v>
      </c>
      <c r="AT134" s="141" t="s">
        <v>119</v>
      </c>
      <c r="AU134" s="141" t="s">
        <v>117</v>
      </c>
      <c r="AY134" s="13" t="s">
        <v>118</v>
      </c>
      <c r="BE134" s="142">
        <f>IF(N134="základná",J134,0)</f>
        <v>0</v>
      </c>
      <c r="BF134" s="142">
        <f>IF(N134="znížená",J134,0)</f>
        <v>37.35</v>
      </c>
      <c r="BG134" s="142">
        <f>IF(N134="zákl. prenesená",J134,0)</f>
        <v>0</v>
      </c>
      <c r="BH134" s="142">
        <f>IF(N134="zníž. prenesená",J134,0)</f>
        <v>0</v>
      </c>
      <c r="BI134" s="142">
        <f>IF(N134="nulová",J134,0)</f>
        <v>0</v>
      </c>
      <c r="BJ134" s="13" t="s">
        <v>117</v>
      </c>
      <c r="BK134" s="142">
        <f>ROUND(I134*H134,2)</f>
        <v>37.35</v>
      </c>
      <c r="BL134" s="13" t="s">
        <v>123</v>
      </c>
      <c r="BM134" s="141" t="s">
        <v>164</v>
      </c>
    </row>
    <row r="135" spans="2:65" s="11" customFormat="1" ht="22.9" customHeight="1">
      <c r="B135" s="120"/>
      <c r="D135" s="121" t="s">
        <v>71</v>
      </c>
      <c r="E135" s="143" t="s">
        <v>165</v>
      </c>
      <c r="F135" s="143" t="s">
        <v>166</v>
      </c>
      <c r="J135" s="144">
        <f>BK135</f>
        <v>2074.12</v>
      </c>
      <c r="L135" s="120"/>
      <c r="M135" s="124"/>
      <c r="P135" s="125">
        <f>SUM(P136:P175)</f>
        <v>0</v>
      </c>
      <c r="R135" s="125">
        <f>SUM(R136:R175)</f>
        <v>0</v>
      </c>
      <c r="T135" s="126">
        <f>SUM(T136:T175)</f>
        <v>0</v>
      </c>
      <c r="AR135" s="121" t="s">
        <v>117</v>
      </c>
      <c r="AT135" s="127" t="s">
        <v>71</v>
      </c>
      <c r="AU135" s="127" t="s">
        <v>80</v>
      </c>
      <c r="AY135" s="121" t="s">
        <v>118</v>
      </c>
      <c r="BK135" s="128">
        <f>SUM(BK136:BK175)</f>
        <v>2074.12</v>
      </c>
    </row>
    <row r="136" spans="2:65" s="1" customFormat="1" ht="24.2" customHeight="1">
      <c r="B136" s="129"/>
      <c r="C136" s="130" t="s">
        <v>142</v>
      </c>
      <c r="D136" s="130" t="s">
        <v>119</v>
      </c>
      <c r="E136" s="131" t="s">
        <v>167</v>
      </c>
      <c r="F136" s="132" t="s">
        <v>168</v>
      </c>
      <c r="G136" s="133" t="s">
        <v>141</v>
      </c>
      <c r="H136" s="134">
        <v>2</v>
      </c>
      <c r="I136" s="135">
        <v>3.77</v>
      </c>
      <c r="J136" s="135">
        <f t="shared" ref="J136:J175" si="10">ROUND(I136*H136,2)</f>
        <v>7.54</v>
      </c>
      <c r="K136" s="136"/>
      <c r="L136" s="25"/>
      <c r="M136" s="137" t="s">
        <v>1</v>
      </c>
      <c r="N136" s="138" t="s">
        <v>38</v>
      </c>
      <c r="O136" s="139">
        <v>0</v>
      </c>
      <c r="P136" s="139">
        <f t="shared" ref="P136:P175" si="11">O136*H136</f>
        <v>0</v>
      </c>
      <c r="Q136" s="139">
        <v>0</v>
      </c>
      <c r="R136" s="139">
        <f t="shared" ref="R136:R175" si="12">Q136*H136</f>
        <v>0</v>
      </c>
      <c r="S136" s="139">
        <v>0</v>
      </c>
      <c r="T136" s="140">
        <f t="shared" ref="T136:T175" si="13">S136*H136</f>
        <v>0</v>
      </c>
      <c r="AR136" s="141" t="s">
        <v>123</v>
      </c>
      <c r="AT136" s="141" t="s">
        <v>119</v>
      </c>
      <c r="AU136" s="141" t="s">
        <v>117</v>
      </c>
      <c r="AY136" s="13" t="s">
        <v>118</v>
      </c>
      <c r="BE136" s="142">
        <f t="shared" ref="BE136:BE175" si="14">IF(N136="základná",J136,0)</f>
        <v>0</v>
      </c>
      <c r="BF136" s="142">
        <f t="shared" ref="BF136:BF175" si="15">IF(N136="znížená",J136,0)</f>
        <v>7.54</v>
      </c>
      <c r="BG136" s="142">
        <f t="shared" ref="BG136:BG175" si="16">IF(N136="zákl. prenesená",J136,0)</f>
        <v>0</v>
      </c>
      <c r="BH136" s="142">
        <f t="shared" ref="BH136:BH175" si="17">IF(N136="zníž. prenesená",J136,0)</f>
        <v>0</v>
      </c>
      <c r="BI136" s="142">
        <f t="shared" ref="BI136:BI175" si="18">IF(N136="nulová",J136,0)</f>
        <v>0</v>
      </c>
      <c r="BJ136" s="13" t="s">
        <v>117</v>
      </c>
      <c r="BK136" s="142">
        <f t="shared" ref="BK136:BK175" si="19">ROUND(I136*H136,2)</f>
        <v>7.54</v>
      </c>
      <c r="BL136" s="13" t="s">
        <v>123</v>
      </c>
      <c r="BM136" s="141" t="s">
        <v>169</v>
      </c>
    </row>
    <row r="137" spans="2:65" s="1" customFormat="1" ht="16.5" customHeight="1">
      <c r="B137" s="129"/>
      <c r="C137" s="145" t="s">
        <v>170</v>
      </c>
      <c r="D137" s="145" t="s">
        <v>149</v>
      </c>
      <c r="E137" s="146" t="s">
        <v>171</v>
      </c>
      <c r="F137" s="147" t="s">
        <v>172</v>
      </c>
      <c r="G137" s="148" t="s">
        <v>141</v>
      </c>
      <c r="H137" s="149">
        <v>2</v>
      </c>
      <c r="I137" s="150">
        <v>4.71</v>
      </c>
      <c r="J137" s="150">
        <f t="shared" si="10"/>
        <v>9.42</v>
      </c>
      <c r="K137" s="151"/>
      <c r="L137" s="152"/>
      <c r="M137" s="153" t="s">
        <v>1</v>
      </c>
      <c r="N137" s="154" t="s">
        <v>38</v>
      </c>
      <c r="O137" s="139">
        <v>0</v>
      </c>
      <c r="P137" s="139">
        <f t="shared" si="11"/>
        <v>0</v>
      </c>
      <c r="Q137" s="139">
        <v>0</v>
      </c>
      <c r="R137" s="139">
        <f t="shared" si="12"/>
        <v>0</v>
      </c>
      <c r="S137" s="139">
        <v>0</v>
      </c>
      <c r="T137" s="140">
        <f t="shared" si="13"/>
        <v>0</v>
      </c>
      <c r="AR137" s="141" t="s">
        <v>152</v>
      </c>
      <c r="AT137" s="141" t="s">
        <v>149</v>
      </c>
      <c r="AU137" s="141" t="s">
        <v>117</v>
      </c>
      <c r="AY137" s="13" t="s">
        <v>118</v>
      </c>
      <c r="BE137" s="142">
        <f t="shared" si="14"/>
        <v>0</v>
      </c>
      <c r="BF137" s="142">
        <f t="shared" si="15"/>
        <v>9.42</v>
      </c>
      <c r="BG137" s="142">
        <f t="shared" si="16"/>
        <v>0</v>
      </c>
      <c r="BH137" s="142">
        <f t="shared" si="17"/>
        <v>0</v>
      </c>
      <c r="BI137" s="142">
        <f t="shared" si="18"/>
        <v>0</v>
      </c>
      <c r="BJ137" s="13" t="s">
        <v>117</v>
      </c>
      <c r="BK137" s="142">
        <f t="shared" si="19"/>
        <v>9.42</v>
      </c>
      <c r="BL137" s="13" t="s">
        <v>123</v>
      </c>
      <c r="BM137" s="141" t="s">
        <v>173</v>
      </c>
    </row>
    <row r="138" spans="2:65" s="1" customFormat="1" ht="24.2" customHeight="1">
      <c r="B138" s="129"/>
      <c r="C138" s="130" t="s">
        <v>142</v>
      </c>
      <c r="D138" s="130" t="s">
        <v>119</v>
      </c>
      <c r="E138" s="131" t="s">
        <v>686</v>
      </c>
      <c r="F138" s="132" t="s">
        <v>687</v>
      </c>
      <c r="G138" s="133" t="s">
        <v>141</v>
      </c>
      <c r="H138" s="134">
        <v>7</v>
      </c>
      <c r="I138" s="135">
        <v>3.65</v>
      </c>
      <c r="J138" s="135">
        <f t="shared" ref="J138:J139" si="20">ROUND(I138*H138,2)</f>
        <v>25.55</v>
      </c>
      <c r="K138" s="136"/>
      <c r="L138" s="25"/>
      <c r="M138" s="137" t="s">
        <v>1</v>
      </c>
      <c r="N138" s="138" t="s">
        <v>38</v>
      </c>
      <c r="O138" s="139">
        <v>0</v>
      </c>
      <c r="P138" s="139">
        <f t="shared" ref="P138:P139" si="21">O138*H138</f>
        <v>0</v>
      </c>
      <c r="Q138" s="139">
        <v>0</v>
      </c>
      <c r="R138" s="139">
        <f t="shared" ref="R138:R139" si="22">Q138*H138</f>
        <v>0</v>
      </c>
      <c r="S138" s="139">
        <v>0</v>
      </c>
      <c r="T138" s="140">
        <f t="shared" ref="T138:T139" si="23">S138*H138</f>
        <v>0</v>
      </c>
      <c r="AR138" s="141" t="s">
        <v>123</v>
      </c>
      <c r="AT138" s="141" t="s">
        <v>119</v>
      </c>
      <c r="AU138" s="141" t="s">
        <v>117</v>
      </c>
      <c r="AY138" s="13" t="s">
        <v>118</v>
      </c>
      <c r="BE138" s="142">
        <f t="shared" ref="BE138:BE139" si="24">IF(N138="základná",J138,0)</f>
        <v>0</v>
      </c>
      <c r="BF138" s="142">
        <f t="shared" ref="BF138:BF139" si="25">IF(N138="znížená",J138,0)</f>
        <v>25.55</v>
      </c>
      <c r="BG138" s="142">
        <f t="shared" ref="BG138:BG139" si="26">IF(N138="zákl. prenesená",J138,0)</f>
        <v>0</v>
      </c>
      <c r="BH138" s="142">
        <f t="shared" ref="BH138:BH139" si="27">IF(N138="zníž. prenesená",J138,0)</f>
        <v>0</v>
      </c>
      <c r="BI138" s="142">
        <f t="shared" ref="BI138:BI139" si="28">IF(N138="nulová",J138,0)</f>
        <v>0</v>
      </c>
      <c r="BJ138" s="13" t="s">
        <v>117</v>
      </c>
      <c r="BK138" s="142">
        <f t="shared" ref="BK138:BK139" si="29">ROUND(I138*H138,2)</f>
        <v>25.55</v>
      </c>
      <c r="BL138" s="13" t="s">
        <v>123</v>
      </c>
      <c r="BM138" s="141" t="s">
        <v>169</v>
      </c>
    </row>
    <row r="139" spans="2:65" s="1" customFormat="1" ht="16.5" customHeight="1">
      <c r="B139" s="129"/>
      <c r="C139" s="145" t="s">
        <v>170</v>
      </c>
      <c r="D139" s="145" t="s">
        <v>149</v>
      </c>
      <c r="E139" s="146" t="s">
        <v>688</v>
      </c>
      <c r="F139" s="147" t="s">
        <v>689</v>
      </c>
      <c r="G139" s="148" t="s">
        <v>141</v>
      </c>
      <c r="H139" s="149">
        <v>7</v>
      </c>
      <c r="I139" s="150">
        <v>4.55</v>
      </c>
      <c r="J139" s="150">
        <f t="shared" si="20"/>
        <v>31.85</v>
      </c>
      <c r="K139" s="151"/>
      <c r="L139" s="152"/>
      <c r="M139" s="153" t="s">
        <v>1</v>
      </c>
      <c r="N139" s="154" t="s">
        <v>38</v>
      </c>
      <c r="O139" s="139">
        <v>0</v>
      </c>
      <c r="P139" s="139">
        <f t="shared" si="21"/>
        <v>0</v>
      </c>
      <c r="Q139" s="139">
        <v>0</v>
      </c>
      <c r="R139" s="139">
        <f t="shared" si="22"/>
        <v>0</v>
      </c>
      <c r="S139" s="139">
        <v>0</v>
      </c>
      <c r="T139" s="140">
        <f t="shared" si="23"/>
        <v>0</v>
      </c>
      <c r="AR139" s="141" t="s">
        <v>152</v>
      </c>
      <c r="AT139" s="141" t="s">
        <v>149</v>
      </c>
      <c r="AU139" s="141" t="s">
        <v>117</v>
      </c>
      <c r="AY139" s="13" t="s">
        <v>118</v>
      </c>
      <c r="BE139" s="142">
        <f t="shared" si="24"/>
        <v>0</v>
      </c>
      <c r="BF139" s="142">
        <f t="shared" si="25"/>
        <v>31.85</v>
      </c>
      <c r="BG139" s="142">
        <f t="shared" si="26"/>
        <v>0</v>
      </c>
      <c r="BH139" s="142">
        <f t="shared" si="27"/>
        <v>0</v>
      </c>
      <c r="BI139" s="142">
        <f t="shared" si="28"/>
        <v>0</v>
      </c>
      <c r="BJ139" s="13" t="s">
        <v>117</v>
      </c>
      <c r="BK139" s="142">
        <f t="shared" si="29"/>
        <v>31.85</v>
      </c>
      <c r="BL139" s="13" t="s">
        <v>123</v>
      </c>
      <c r="BM139" s="141" t="s">
        <v>173</v>
      </c>
    </row>
    <row r="140" spans="2:65" s="1" customFormat="1" ht="24.2" customHeight="1">
      <c r="B140" s="129"/>
      <c r="C140" s="130" t="s">
        <v>148</v>
      </c>
      <c r="D140" s="130" t="s">
        <v>119</v>
      </c>
      <c r="E140" s="131" t="s">
        <v>174</v>
      </c>
      <c r="F140" s="132" t="s">
        <v>175</v>
      </c>
      <c r="G140" s="133" t="s">
        <v>141</v>
      </c>
      <c r="H140" s="134">
        <v>30</v>
      </c>
      <c r="I140" s="135">
        <v>3.77</v>
      </c>
      <c r="J140" s="135">
        <f t="shared" si="10"/>
        <v>113.1</v>
      </c>
      <c r="K140" s="136"/>
      <c r="L140" s="25"/>
      <c r="M140" s="137" t="s">
        <v>1</v>
      </c>
      <c r="N140" s="138" t="s">
        <v>38</v>
      </c>
      <c r="O140" s="139">
        <v>0</v>
      </c>
      <c r="P140" s="139">
        <f t="shared" si="11"/>
        <v>0</v>
      </c>
      <c r="Q140" s="139">
        <v>0</v>
      </c>
      <c r="R140" s="139">
        <f t="shared" si="12"/>
        <v>0</v>
      </c>
      <c r="S140" s="139">
        <v>0</v>
      </c>
      <c r="T140" s="140">
        <f t="shared" si="13"/>
        <v>0</v>
      </c>
      <c r="AR140" s="141" t="s">
        <v>123</v>
      </c>
      <c r="AT140" s="141" t="s">
        <v>119</v>
      </c>
      <c r="AU140" s="141" t="s">
        <v>117</v>
      </c>
      <c r="AY140" s="13" t="s">
        <v>118</v>
      </c>
      <c r="BE140" s="142">
        <f t="shared" si="14"/>
        <v>0</v>
      </c>
      <c r="BF140" s="142">
        <f t="shared" si="15"/>
        <v>113.1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3" t="s">
        <v>117</v>
      </c>
      <c r="BK140" s="142">
        <f t="shared" si="19"/>
        <v>113.1</v>
      </c>
      <c r="BL140" s="13" t="s">
        <v>123</v>
      </c>
      <c r="BM140" s="141" t="s">
        <v>176</v>
      </c>
    </row>
    <row r="141" spans="2:65" s="1" customFormat="1" ht="24.2" customHeight="1">
      <c r="B141" s="129"/>
      <c r="C141" s="145" t="s">
        <v>177</v>
      </c>
      <c r="D141" s="145" t="s">
        <v>149</v>
      </c>
      <c r="E141" s="146" t="s">
        <v>178</v>
      </c>
      <c r="F141" s="147" t="s">
        <v>179</v>
      </c>
      <c r="G141" s="148" t="s">
        <v>141</v>
      </c>
      <c r="H141" s="149">
        <v>30</v>
      </c>
      <c r="I141" s="150">
        <v>5.61</v>
      </c>
      <c r="J141" s="150">
        <f t="shared" si="10"/>
        <v>168.3</v>
      </c>
      <c r="K141" s="151"/>
      <c r="L141" s="152"/>
      <c r="M141" s="153" t="s">
        <v>1</v>
      </c>
      <c r="N141" s="154" t="s">
        <v>38</v>
      </c>
      <c r="O141" s="139">
        <v>0</v>
      </c>
      <c r="P141" s="139">
        <f t="shared" si="11"/>
        <v>0</v>
      </c>
      <c r="Q141" s="139">
        <v>0</v>
      </c>
      <c r="R141" s="139">
        <f t="shared" si="12"/>
        <v>0</v>
      </c>
      <c r="S141" s="139">
        <v>0</v>
      </c>
      <c r="T141" s="140">
        <f t="shared" si="13"/>
        <v>0</v>
      </c>
      <c r="AR141" s="141" t="s">
        <v>152</v>
      </c>
      <c r="AT141" s="141" t="s">
        <v>149</v>
      </c>
      <c r="AU141" s="141" t="s">
        <v>117</v>
      </c>
      <c r="AY141" s="13" t="s">
        <v>118</v>
      </c>
      <c r="BE141" s="142">
        <f t="shared" si="14"/>
        <v>0</v>
      </c>
      <c r="BF141" s="142">
        <f t="shared" si="15"/>
        <v>168.3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3" t="s">
        <v>117</v>
      </c>
      <c r="BK141" s="142">
        <f t="shared" si="19"/>
        <v>168.3</v>
      </c>
      <c r="BL141" s="13" t="s">
        <v>123</v>
      </c>
      <c r="BM141" s="141" t="s">
        <v>180</v>
      </c>
    </row>
    <row r="142" spans="2:65" s="1" customFormat="1" ht="24.2" customHeight="1">
      <c r="B142" s="129"/>
      <c r="C142" s="130" t="s">
        <v>123</v>
      </c>
      <c r="D142" s="130" t="s">
        <v>119</v>
      </c>
      <c r="E142" s="131" t="s">
        <v>181</v>
      </c>
      <c r="F142" s="132" t="s">
        <v>182</v>
      </c>
      <c r="G142" s="133" t="s">
        <v>141</v>
      </c>
      <c r="H142" s="134">
        <v>38</v>
      </c>
      <c r="I142" s="135">
        <v>4.16</v>
      </c>
      <c r="J142" s="135">
        <f t="shared" si="10"/>
        <v>158.08000000000001</v>
      </c>
      <c r="K142" s="136"/>
      <c r="L142" s="25"/>
      <c r="M142" s="137" t="s">
        <v>1</v>
      </c>
      <c r="N142" s="138" t="s">
        <v>38</v>
      </c>
      <c r="O142" s="139">
        <v>0</v>
      </c>
      <c r="P142" s="139">
        <f t="shared" si="11"/>
        <v>0</v>
      </c>
      <c r="Q142" s="139">
        <v>0</v>
      </c>
      <c r="R142" s="139">
        <f t="shared" si="12"/>
        <v>0</v>
      </c>
      <c r="S142" s="139">
        <v>0</v>
      </c>
      <c r="T142" s="140">
        <f t="shared" si="13"/>
        <v>0</v>
      </c>
      <c r="AR142" s="141" t="s">
        <v>123</v>
      </c>
      <c r="AT142" s="141" t="s">
        <v>119</v>
      </c>
      <c r="AU142" s="141" t="s">
        <v>117</v>
      </c>
      <c r="AY142" s="13" t="s">
        <v>118</v>
      </c>
      <c r="BE142" s="142">
        <f t="shared" si="14"/>
        <v>0</v>
      </c>
      <c r="BF142" s="142">
        <f t="shared" si="15"/>
        <v>158.08000000000001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3" t="s">
        <v>117</v>
      </c>
      <c r="BK142" s="142">
        <f t="shared" si="19"/>
        <v>158.08000000000001</v>
      </c>
      <c r="BL142" s="13" t="s">
        <v>123</v>
      </c>
      <c r="BM142" s="141" t="s">
        <v>152</v>
      </c>
    </row>
    <row r="143" spans="2:65" s="1" customFormat="1" ht="24.2" customHeight="1">
      <c r="B143" s="129"/>
      <c r="C143" s="145" t="s">
        <v>183</v>
      </c>
      <c r="D143" s="145" t="s">
        <v>149</v>
      </c>
      <c r="E143" s="146" t="s">
        <v>184</v>
      </c>
      <c r="F143" s="147" t="s">
        <v>185</v>
      </c>
      <c r="G143" s="148" t="s">
        <v>141</v>
      </c>
      <c r="H143" s="149">
        <v>38</v>
      </c>
      <c r="I143" s="150">
        <v>8.42</v>
      </c>
      <c r="J143" s="150">
        <f t="shared" si="10"/>
        <v>319.95999999999998</v>
      </c>
      <c r="K143" s="151"/>
      <c r="L143" s="152"/>
      <c r="M143" s="153" t="s">
        <v>1</v>
      </c>
      <c r="N143" s="154" t="s">
        <v>38</v>
      </c>
      <c r="O143" s="139">
        <v>0</v>
      </c>
      <c r="P143" s="139">
        <f t="shared" si="11"/>
        <v>0</v>
      </c>
      <c r="Q143" s="139">
        <v>0</v>
      </c>
      <c r="R143" s="139">
        <f t="shared" si="12"/>
        <v>0</v>
      </c>
      <c r="S143" s="139">
        <v>0</v>
      </c>
      <c r="T143" s="140">
        <f t="shared" si="13"/>
        <v>0</v>
      </c>
      <c r="AR143" s="141" t="s">
        <v>152</v>
      </c>
      <c r="AT143" s="141" t="s">
        <v>149</v>
      </c>
      <c r="AU143" s="141" t="s">
        <v>117</v>
      </c>
      <c r="AY143" s="13" t="s">
        <v>118</v>
      </c>
      <c r="BE143" s="142">
        <f t="shared" si="14"/>
        <v>0</v>
      </c>
      <c r="BF143" s="142">
        <f t="shared" si="15"/>
        <v>319.95999999999998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3" t="s">
        <v>117</v>
      </c>
      <c r="BK143" s="142">
        <f t="shared" si="19"/>
        <v>319.95999999999998</v>
      </c>
      <c r="BL143" s="13" t="s">
        <v>123</v>
      </c>
      <c r="BM143" s="141" t="s">
        <v>186</v>
      </c>
    </row>
    <row r="144" spans="2:65" s="1" customFormat="1" ht="24.2" customHeight="1">
      <c r="B144" s="129"/>
      <c r="C144" s="130" t="s">
        <v>156</v>
      </c>
      <c r="D144" s="130" t="s">
        <v>119</v>
      </c>
      <c r="E144" s="131" t="s">
        <v>187</v>
      </c>
      <c r="F144" s="132" t="s">
        <v>188</v>
      </c>
      <c r="G144" s="133" t="s">
        <v>141</v>
      </c>
      <c r="H144" s="134">
        <v>2</v>
      </c>
      <c r="I144" s="135">
        <v>3.77</v>
      </c>
      <c r="J144" s="135">
        <f t="shared" si="10"/>
        <v>7.54</v>
      </c>
      <c r="K144" s="136"/>
      <c r="L144" s="25"/>
      <c r="M144" s="137" t="s">
        <v>1</v>
      </c>
      <c r="N144" s="138" t="s">
        <v>38</v>
      </c>
      <c r="O144" s="139">
        <v>0</v>
      </c>
      <c r="P144" s="139">
        <f t="shared" si="11"/>
        <v>0</v>
      </c>
      <c r="Q144" s="139">
        <v>0</v>
      </c>
      <c r="R144" s="139">
        <f t="shared" si="12"/>
        <v>0</v>
      </c>
      <c r="S144" s="139">
        <v>0</v>
      </c>
      <c r="T144" s="140">
        <f t="shared" si="13"/>
        <v>0</v>
      </c>
      <c r="AR144" s="141" t="s">
        <v>123</v>
      </c>
      <c r="AT144" s="141" t="s">
        <v>119</v>
      </c>
      <c r="AU144" s="141" t="s">
        <v>117</v>
      </c>
      <c r="AY144" s="13" t="s">
        <v>118</v>
      </c>
      <c r="BE144" s="142">
        <f t="shared" si="14"/>
        <v>0</v>
      </c>
      <c r="BF144" s="142">
        <f t="shared" si="15"/>
        <v>7.54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3" t="s">
        <v>117</v>
      </c>
      <c r="BK144" s="142">
        <f t="shared" si="19"/>
        <v>7.54</v>
      </c>
      <c r="BL144" s="13" t="s">
        <v>123</v>
      </c>
      <c r="BM144" s="141" t="s">
        <v>189</v>
      </c>
    </row>
    <row r="145" spans="2:65" s="1" customFormat="1" ht="24.2" customHeight="1">
      <c r="B145" s="129"/>
      <c r="C145" s="145" t="s">
        <v>190</v>
      </c>
      <c r="D145" s="145" t="s">
        <v>149</v>
      </c>
      <c r="E145" s="146" t="s">
        <v>191</v>
      </c>
      <c r="F145" s="147" t="s">
        <v>192</v>
      </c>
      <c r="G145" s="148" t="s">
        <v>141</v>
      </c>
      <c r="H145" s="149">
        <v>2</v>
      </c>
      <c r="I145" s="150">
        <v>4.41</v>
      </c>
      <c r="J145" s="150">
        <f t="shared" si="10"/>
        <v>8.82</v>
      </c>
      <c r="K145" s="151"/>
      <c r="L145" s="152"/>
      <c r="M145" s="153" t="s">
        <v>1</v>
      </c>
      <c r="N145" s="154" t="s">
        <v>38</v>
      </c>
      <c r="O145" s="139">
        <v>0</v>
      </c>
      <c r="P145" s="139">
        <f t="shared" si="11"/>
        <v>0</v>
      </c>
      <c r="Q145" s="139">
        <v>0</v>
      </c>
      <c r="R145" s="139">
        <f t="shared" si="12"/>
        <v>0</v>
      </c>
      <c r="S145" s="139">
        <v>0</v>
      </c>
      <c r="T145" s="140">
        <f t="shared" si="13"/>
        <v>0</v>
      </c>
      <c r="AR145" s="141" t="s">
        <v>152</v>
      </c>
      <c r="AT145" s="141" t="s">
        <v>149</v>
      </c>
      <c r="AU145" s="141" t="s">
        <v>117</v>
      </c>
      <c r="AY145" s="13" t="s">
        <v>118</v>
      </c>
      <c r="BE145" s="142">
        <f t="shared" si="14"/>
        <v>0</v>
      </c>
      <c r="BF145" s="142">
        <f t="shared" si="15"/>
        <v>8.82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3" t="s">
        <v>117</v>
      </c>
      <c r="BK145" s="142">
        <f t="shared" si="19"/>
        <v>8.82</v>
      </c>
      <c r="BL145" s="13" t="s">
        <v>123</v>
      </c>
      <c r="BM145" s="141" t="s">
        <v>193</v>
      </c>
    </row>
    <row r="146" spans="2:65" s="1" customFormat="1" ht="24.2" customHeight="1">
      <c r="B146" s="129"/>
      <c r="C146" s="130" t="s">
        <v>7</v>
      </c>
      <c r="D146" s="130" t="s">
        <v>119</v>
      </c>
      <c r="E146" s="131" t="s">
        <v>194</v>
      </c>
      <c r="F146" s="132" t="s">
        <v>195</v>
      </c>
      <c r="G146" s="133" t="s">
        <v>141</v>
      </c>
      <c r="H146" s="134">
        <v>4</v>
      </c>
      <c r="I146" s="135">
        <v>3.78</v>
      </c>
      <c r="J146" s="135">
        <f t="shared" si="10"/>
        <v>15.12</v>
      </c>
      <c r="K146" s="136"/>
      <c r="L146" s="25"/>
      <c r="M146" s="137" t="s">
        <v>1</v>
      </c>
      <c r="N146" s="138" t="s">
        <v>38</v>
      </c>
      <c r="O146" s="139">
        <v>0</v>
      </c>
      <c r="P146" s="139">
        <f t="shared" si="11"/>
        <v>0</v>
      </c>
      <c r="Q146" s="139">
        <v>0</v>
      </c>
      <c r="R146" s="139">
        <f t="shared" si="12"/>
        <v>0</v>
      </c>
      <c r="S146" s="139">
        <v>0</v>
      </c>
      <c r="T146" s="140">
        <f t="shared" si="13"/>
        <v>0</v>
      </c>
      <c r="AR146" s="141" t="s">
        <v>123</v>
      </c>
      <c r="AT146" s="141" t="s">
        <v>119</v>
      </c>
      <c r="AU146" s="141" t="s">
        <v>117</v>
      </c>
      <c r="AY146" s="13" t="s">
        <v>118</v>
      </c>
      <c r="BE146" s="142">
        <f t="shared" si="14"/>
        <v>0</v>
      </c>
      <c r="BF146" s="142">
        <f t="shared" si="15"/>
        <v>15.12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3" t="s">
        <v>117</v>
      </c>
      <c r="BK146" s="142">
        <f t="shared" si="19"/>
        <v>15.12</v>
      </c>
      <c r="BL146" s="13" t="s">
        <v>123</v>
      </c>
      <c r="BM146" s="141" t="s">
        <v>196</v>
      </c>
    </row>
    <row r="147" spans="2:65" s="1" customFormat="1" ht="24.2" customHeight="1">
      <c r="B147" s="129"/>
      <c r="C147" s="145" t="s">
        <v>197</v>
      </c>
      <c r="D147" s="145" t="s">
        <v>149</v>
      </c>
      <c r="E147" s="146" t="s">
        <v>198</v>
      </c>
      <c r="F147" s="147" t="s">
        <v>199</v>
      </c>
      <c r="G147" s="148" t="s">
        <v>141</v>
      </c>
      <c r="H147" s="149">
        <v>2</v>
      </c>
      <c r="I147" s="150">
        <v>9.76</v>
      </c>
      <c r="J147" s="150">
        <f t="shared" si="10"/>
        <v>19.52</v>
      </c>
      <c r="K147" s="151"/>
      <c r="L147" s="152"/>
      <c r="M147" s="153" t="s">
        <v>1</v>
      </c>
      <c r="N147" s="154" t="s">
        <v>38</v>
      </c>
      <c r="O147" s="139">
        <v>0</v>
      </c>
      <c r="P147" s="139">
        <f t="shared" si="11"/>
        <v>0</v>
      </c>
      <c r="Q147" s="139">
        <v>0</v>
      </c>
      <c r="R147" s="139">
        <f t="shared" si="12"/>
        <v>0</v>
      </c>
      <c r="S147" s="139">
        <v>0</v>
      </c>
      <c r="T147" s="140">
        <f t="shared" si="13"/>
        <v>0</v>
      </c>
      <c r="AR147" s="141" t="s">
        <v>152</v>
      </c>
      <c r="AT147" s="141" t="s">
        <v>149</v>
      </c>
      <c r="AU147" s="141" t="s">
        <v>117</v>
      </c>
      <c r="AY147" s="13" t="s">
        <v>118</v>
      </c>
      <c r="BE147" s="142">
        <f t="shared" si="14"/>
        <v>0</v>
      </c>
      <c r="BF147" s="142">
        <f t="shared" si="15"/>
        <v>19.52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3" t="s">
        <v>117</v>
      </c>
      <c r="BK147" s="142">
        <f t="shared" si="19"/>
        <v>19.52</v>
      </c>
      <c r="BL147" s="13" t="s">
        <v>123</v>
      </c>
      <c r="BM147" s="141" t="s">
        <v>200</v>
      </c>
    </row>
    <row r="148" spans="2:65" s="1" customFormat="1" ht="24.2" customHeight="1">
      <c r="B148" s="129"/>
      <c r="C148" s="145" t="s">
        <v>164</v>
      </c>
      <c r="D148" s="145" t="s">
        <v>149</v>
      </c>
      <c r="E148" s="146" t="s">
        <v>201</v>
      </c>
      <c r="F148" s="147" t="s">
        <v>202</v>
      </c>
      <c r="G148" s="148" t="s">
        <v>141</v>
      </c>
      <c r="H148" s="149">
        <v>2</v>
      </c>
      <c r="I148" s="150">
        <v>8.98</v>
      </c>
      <c r="J148" s="150">
        <f t="shared" si="10"/>
        <v>17.96</v>
      </c>
      <c r="K148" s="151"/>
      <c r="L148" s="152"/>
      <c r="M148" s="153" t="s">
        <v>1</v>
      </c>
      <c r="N148" s="154" t="s">
        <v>38</v>
      </c>
      <c r="O148" s="139">
        <v>0</v>
      </c>
      <c r="P148" s="139">
        <f t="shared" si="11"/>
        <v>0</v>
      </c>
      <c r="Q148" s="139">
        <v>0</v>
      </c>
      <c r="R148" s="139">
        <f t="shared" si="12"/>
        <v>0</v>
      </c>
      <c r="S148" s="139">
        <v>0</v>
      </c>
      <c r="T148" s="140">
        <f t="shared" si="13"/>
        <v>0</v>
      </c>
      <c r="AR148" s="141" t="s">
        <v>152</v>
      </c>
      <c r="AT148" s="141" t="s">
        <v>149</v>
      </c>
      <c r="AU148" s="141" t="s">
        <v>117</v>
      </c>
      <c r="AY148" s="13" t="s">
        <v>118</v>
      </c>
      <c r="BE148" s="142">
        <f t="shared" si="14"/>
        <v>0</v>
      </c>
      <c r="BF148" s="142">
        <f t="shared" si="15"/>
        <v>17.96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3" t="s">
        <v>117</v>
      </c>
      <c r="BK148" s="142">
        <f t="shared" si="19"/>
        <v>17.96</v>
      </c>
      <c r="BL148" s="13" t="s">
        <v>123</v>
      </c>
      <c r="BM148" s="141" t="s">
        <v>203</v>
      </c>
    </row>
    <row r="149" spans="2:65" s="1" customFormat="1" ht="24.2" customHeight="1">
      <c r="B149" s="129"/>
      <c r="C149" s="130" t="s">
        <v>204</v>
      </c>
      <c r="D149" s="130" t="s">
        <v>119</v>
      </c>
      <c r="E149" s="131" t="s">
        <v>205</v>
      </c>
      <c r="F149" s="132" t="s">
        <v>206</v>
      </c>
      <c r="G149" s="133" t="s">
        <v>141</v>
      </c>
      <c r="H149" s="134">
        <v>2</v>
      </c>
      <c r="I149" s="135">
        <v>3.27</v>
      </c>
      <c r="J149" s="135">
        <f t="shared" si="10"/>
        <v>6.54</v>
      </c>
      <c r="K149" s="136"/>
      <c r="L149" s="25"/>
      <c r="M149" s="137" t="s">
        <v>1</v>
      </c>
      <c r="N149" s="138" t="s">
        <v>38</v>
      </c>
      <c r="O149" s="139">
        <v>0</v>
      </c>
      <c r="P149" s="139">
        <f t="shared" si="11"/>
        <v>0</v>
      </c>
      <c r="Q149" s="139">
        <v>0</v>
      </c>
      <c r="R149" s="139">
        <f t="shared" si="12"/>
        <v>0</v>
      </c>
      <c r="S149" s="139">
        <v>0</v>
      </c>
      <c r="T149" s="140">
        <f t="shared" si="13"/>
        <v>0</v>
      </c>
      <c r="AR149" s="141" t="s">
        <v>123</v>
      </c>
      <c r="AT149" s="141" t="s">
        <v>119</v>
      </c>
      <c r="AU149" s="141" t="s">
        <v>117</v>
      </c>
      <c r="AY149" s="13" t="s">
        <v>118</v>
      </c>
      <c r="BE149" s="142">
        <f t="shared" si="14"/>
        <v>0</v>
      </c>
      <c r="BF149" s="142">
        <f t="shared" si="15"/>
        <v>6.54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3" t="s">
        <v>117</v>
      </c>
      <c r="BK149" s="142">
        <f t="shared" si="19"/>
        <v>6.54</v>
      </c>
      <c r="BL149" s="13" t="s">
        <v>123</v>
      </c>
      <c r="BM149" s="141" t="s">
        <v>207</v>
      </c>
    </row>
    <row r="150" spans="2:65" s="1" customFormat="1" ht="24.2" customHeight="1">
      <c r="B150" s="129"/>
      <c r="C150" s="145" t="s">
        <v>169</v>
      </c>
      <c r="D150" s="145" t="s">
        <v>149</v>
      </c>
      <c r="E150" s="146" t="s">
        <v>208</v>
      </c>
      <c r="F150" s="147" t="s">
        <v>209</v>
      </c>
      <c r="G150" s="148" t="s">
        <v>141</v>
      </c>
      <c r="H150" s="149">
        <v>2</v>
      </c>
      <c r="I150" s="150">
        <v>5.72</v>
      </c>
      <c r="J150" s="150">
        <f t="shared" si="10"/>
        <v>11.44</v>
      </c>
      <c r="K150" s="151"/>
      <c r="L150" s="152"/>
      <c r="M150" s="153" t="s">
        <v>1</v>
      </c>
      <c r="N150" s="154" t="s">
        <v>38</v>
      </c>
      <c r="O150" s="139">
        <v>0</v>
      </c>
      <c r="P150" s="139">
        <f t="shared" si="11"/>
        <v>0</v>
      </c>
      <c r="Q150" s="139">
        <v>0</v>
      </c>
      <c r="R150" s="139">
        <f t="shared" si="12"/>
        <v>0</v>
      </c>
      <c r="S150" s="139">
        <v>0</v>
      </c>
      <c r="T150" s="140">
        <f t="shared" si="13"/>
        <v>0</v>
      </c>
      <c r="AR150" s="141" t="s">
        <v>152</v>
      </c>
      <c r="AT150" s="141" t="s">
        <v>149</v>
      </c>
      <c r="AU150" s="141" t="s">
        <v>117</v>
      </c>
      <c r="AY150" s="13" t="s">
        <v>118</v>
      </c>
      <c r="BE150" s="142">
        <f t="shared" si="14"/>
        <v>0</v>
      </c>
      <c r="BF150" s="142">
        <f t="shared" si="15"/>
        <v>11.44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3" t="s">
        <v>117</v>
      </c>
      <c r="BK150" s="142">
        <f t="shared" si="19"/>
        <v>11.44</v>
      </c>
      <c r="BL150" s="13" t="s">
        <v>123</v>
      </c>
      <c r="BM150" s="141" t="s">
        <v>210</v>
      </c>
    </row>
    <row r="151" spans="2:65" s="1" customFormat="1" ht="24.2" customHeight="1">
      <c r="B151" s="129"/>
      <c r="C151" s="130" t="s">
        <v>211</v>
      </c>
      <c r="D151" s="130" t="s">
        <v>119</v>
      </c>
      <c r="E151" s="131" t="s">
        <v>212</v>
      </c>
      <c r="F151" s="132" t="s">
        <v>213</v>
      </c>
      <c r="G151" s="133" t="s">
        <v>141</v>
      </c>
      <c r="H151" s="134">
        <v>2</v>
      </c>
      <c r="I151" s="135">
        <v>2.5</v>
      </c>
      <c r="J151" s="135">
        <f t="shared" si="10"/>
        <v>5</v>
      </c>
      <c r="K151" s="136"/>
      <c r="L151" s="25"/>
      <c r="M151" s="137" t="s">
        <v>1</v>
      </c>
      <c r="N151" s="138" t="s">
        <v>38</v>
      </c>
      <c r="O151" s="139">
        <v>0</v>
      </c>
      <c r="P151" s="139">
        <f t="shared" si="11"/>
        <v>0</v>
      </c>
      <c r="Q151" s="139">
        <v>0</v>
      </c>
      <c r="R151" s="139">
        <f t="shared" si="12"/>
        <v>0</v>
      </c>
      <c r="S151" s="139">
        <v>0</v>
      </c>
      <c r="T151" s="140">
        <f t="shared" si="13"/>
        <v>0</v>
      </c>
      <c r="AR151" s="141" t="s">
        <v>123</v>
      </c>
      <c r="AT151" s="141" t="s">
        <v>119</v>
      </c>
      <c r="AU151" s="141" t="s">
        <v>117</v>
      </c>
      <c r="AY151" s="13" t="s">
        <v>118</v>
      </c>
      <c r="BE151" s="142">
        <f t="shared" si="14"/>
        <v>0</v>
      </c>
      <c r="BF151" s="142">
        <f t="shared" si="15"/>
        <v>5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3" t="s">
        <v>117</v>
      </c>
      <c r="BK151" s="142">
        <f t="shared" si="19"/>
        <v>5</v>
      </c>
      <c r="BL151" s="13" t="s">
        <v>123</v>
      </c>
      <c r="BM151" s="141" t="s">
        <v>214</v>
      </c>
    </row>
    <row r="152" spans="2:65" s="1" customFormat="1" ht="16.5" customHeight="1">
      <c r="B152" s="129"/>
      <c r="C152" s="145" t="s">
        <v>173</v>
      </c>
      <c r="D152" s="145" t="s">
        <v>149</v>
      </c>
      <c r="E152" s="146" t="s">
        <v>215</v>
      </c>
      <c r="F152" s="147" t="s">
        <v>216</v>
      </c>
      <c r="G152" s="148" t="s">
        <v>141</v>
      </c>
      <c r="H152" s="149">
        <v>2</v>
      </c>
      <c r="I152" s="150">
        <v>5.2</v>
      </c>
      <c r="J152" s="150">
        <f t="shared" si="10"/>
        <v>10.4</v>
      </c>
      <c r="K152" s="151"/>
      <c r="L152" s="152"/>
      <c r="M152" s="153" t="s">
        <v>1</v>
      </c>
      <c r="N152" s="154" t="s">
        <v>38</v>
      </c>
      <c r="O152" s="139">
        <v>0</v>
      </c>
      <c r="P152" s="139">
        <f t="shared" si="11"/>
        <v>0</v>
      </c>
      <c r="Q152" s="139">
        <v>0</v>
      </c>
      <c r="R152" s="139">
        <f t="shared" si="12"/>
        <v>0</v>
      </c>
      <c r="S152" s="139">
        <v>0</v>
      </c>
      <c r="T152" s="140">
        <f t="shared" si="13"/>
        <v>0</v>
      </c>
      <c r="AR152" s="141" t="s">
        <v>152</v>
      </c>
      <c r="AT152" s="141" t="s">
        <v>149</v>
      </c>
      <c r="AU152" s="141" t="s">
        <v>117</v>
      </c>
      <c r="AY152" s="13" t="s">
        <v>118</v>
      </c>
      <c r="BE152" s="142">
        <f t="shared" si="14"/>
        <v>0</v>
      </c>
      <c r="BF152" s="142">
        <f t="shared" si="15"/>
        <v>10.4</v>
      </c>
      <c r="BG152" s="142">
        <f t="shared" si="16"/>
        <v>0</v>
      </c>
      <c r="BH152" s="142">
        <f t="shared" si="17"/>
        <v>0</v>
      </c>
      <c r="BI152" s="142">
        <f t="shared" si="18"/>
        <v>0</v>
      </c>
      <c r="BJ152" s="13" t="s">
        <v>117</v>
      </c>
      <c r="BK152" s="142">
        <f t="shared" si="19"/>
        <v>10.4</v>
      </c>
      <c r="BL152" s="13" t="s">
        <v>123</v>
      </c>
      <c r="BM152" s="141" t="s">
        <v>217</v>
      </c>
    </row>
    <row r="153" spans="2:65" s="1" customFormat="1" ht="24.2" customHeight="1">
      <c r="B153" s="129"/>
      <c r="C153" s="130" t="s">
        <v>218</v>
      </c>
      <c r="D153" s="130" t="s">
        <v>119</v>
      </c>
      <c r="E153" s="131" t="s">
        <v>219</v>
      </c>
      <c r="F153" s="132" t="s">
        <v>220</v>
      </c>
      <c r="G153" s="133" t="s">
        <v>141</v>
      </c>
      <c r="H153" s="134">
        <v>1</v>
      </c>
      <c r="I153" s="135">
        <v>6.03</v>
      </c>
      <c r="J153" s="135">
        <f t="shared" si="10"/>
        <v>6.03</v>
      </c>
      <c r="K153" s="136"/>
      <c r="L153" s="25"/>
      <c r="M153" s="137" t="s">
        <v>1</v>
      </c>
      <c r="N153" s="138" t="s">
        <v>38</v>
      </c>
      <c r="O153" s="139">
        <v>0</v>
      </c>
      <c r="P153" s="139">
        <f t="shared" si="11"/>
        <v>0</v>
      </c>
      <c r="Q153" s="139">
        <v>0</v>
      </c>
      <c r="R153" s="139">
        <f t="shared" si="12"/>
        <v>0</v>
      </c>
      <c r="S153" s="139">
        <v>0</v>
      </c>
      <c r="T153" s="140">
        <f t="shared" si="13"/>
        <v>0</v>
      </c>
      <c r="AR153" s="141" t="s">
        <v>123</v>
      </c>
      <c r="AT153" s="141" t="s">
        <v>119</v>
      </c>
      <c r="AU153" s="141" t="s">
        <v>117</v>
      </c>
      <c r="AY153" s="13" t="s">
        <v>118</v>
      </c>
      <c r="BE153" s="142">
        <f t="shared" si="14"/>
        <v>0</v>
      </c>
      <c r="BF153" s="142">
        <f t="shared" si="15"/>
        <v>6.03</v>
      </c>
      <c r="BG153" s="142">
        <f t="shared" si="16"/>
        <v>0</v>
      </c>
      <c r="BH153" s="142">
        <f t="shared" si="17"/>
        <v>0</v>
      </c>
      <c r="BI153" s="142">
        <f t="shared" si="18"/>
        <v>0</v>
      </c>
      <c r="BJ153" s="13" t="s">
        <v>117</v>
      </c>
      <c r="BK153" s="142">
        <f t="shared" si="19"/>
        <v>6.03</v>
      </c>
      <c r="BL153" s="13" t="s">
        <v>123</v>
      </c>
      <c r="BM153" s="141" t="s">
        <v>221</v>
      </c>
    </row>
    <row r="154" spans="2:65" s="1" customFormat="1" ht="16.5" customHeight="1">
      <c r="B154" s="129"/>
      <c r="C154" s="145" t="s">
        <v>176</v>
      </c>
      <c r="D154" s="145" t="s">
        <v>149</v>
      </c>
      <c r="E154" s="146" t="s">
        <v>222</v>
      </c>
      <c r="F154" s="147" t="s">
        <v>223</v>
      </c>
      <c r="G154" s="148" t="s">
        <v>141</v>
      </c>
      <c r="H154" s="149">
        <v>1</v>
      </c>
      <c r="I154" s="150">
        <v>34.72</v>
      </c>
      <c r="J154" s="150">
        <f t="shared" si="10"/>
        <v>34.72</v>
      </c>
      <c r="K154" s="151"/>
      <c r="L154" s="152"/>
      <c r="M154" s="153" t="s">
        <v>1</v>
      </c>
      <c r="N154" s="154" t="s">
        <v>38</v>
      </c>
      <c r="O154" s="139">
        <v>0</v>
      </c>
      <c r="P154" s="139">
        <f t="shared" si="11"/>
        <v>0</v>
      </c>
      <c r="Q154" s="139">
        <v>0</v>
      </c>
      <c r="R154" s="139">
        <f t="shared" si="12"/>
        <v>0</v>
      </c>
      <c r="S154" s="139">
        <v>0</v>
      </c>
      <c r="T154" s="140">
        <f t="shared" si="13"/>
        <v>0</v>
      </c>
      <c r="AR154" s="141" t="s">
        <v>152</v>
      </c>
      <c r="AT154" s="141" t="s">
        <v>149</v>
      </c>
      <c r="AU154" s="141" t="s">
        <v>117</v>
      </c>
      <c r="AY154" s="13" t="s">
        <v>118</v>
      </c>
      <c r="BE154" s="142">
        <f t="shared" si="14"/>
        <v>0</v>
      </c>
      <c r="BF154" s="142">
        <f t="shared" si="15"/>
        <v>34.72</v>
      </c>
      <c r="BG154" s="142">
        <f t="shared" si="16"/>
        <v>0</v>
      </c>
      <c r="BH154" s="142">
        <f t="shared" si="17"/>
        <v>0</v>
      </c>
      <c r="BI154" s="142">
        <f t="shared" si="18"/>
        <v>0</v>
      </c>
      <c r="BJ154" s="13" t="s">
        <v>117</v>
      </c>
      <c r="BK154" s="142">
        <f t="shared" si="19"/>
        <v>34.72</v>
      </c>
      <c r="BL154" s="13" t="s">
        <v>123</v>
      </c>
      <c r="BM154" s="141" t="s">
        <v>224</v>
      </c>
    </row>
    <row r="155" spans="2:65" s="1" customFormat="1" ht="24.2" customHeight="1">
      <c r="B155" s="129"/>
      <c r="C155" s="130" t="s">
        <v>225</v>
      </c>
      <c r="D155" s="130" t="s">
        <v>119</v>
      </c>
      <c r="E155" s="131" t="s">
        <v>226</v>
      </c>
      <c r="F155" s="132" t="s">
        <v>227</v>
      </c>
      <c r="G155" s="133" t="s">
        <v>141</v>
      </c>
      <c r="H155" s="134">
        <v>11</v>
      </c>
      <c r="I155" s="135">
        <v>3</v>
      </c>
      <c r="J155" s="135">
        <f t="shared" si="10"/>
        <v>33</v>
      </c>
      <c r="K155" s="136"/>
      <c r="L155" s="25"/>
      <c r="M155" s="137" t="s">
        <v>1</v>
      </c>
      <c r="N155" s="138" t="s">
        <v>38</v>
      </c>
      <c r="O155" s="139">
        <v>0</v>
      </c>
      <c r="P155" s="139">
        <f t="shared" si="11"/>
        <v>0</v>
      </c>
      <c r="Q155" s="139">
        <v>0</v>
      </c>
      <c r="R155" s="139">
        <f t="shared" si="12"/>
        <v>0</v>
      </c>
      <c r="S155" s="139">
        <v>0</v>
      </c>
      <c r="T155" s="140">
        <f t="shared" si="13"/>
        <v>0</v>
      </c>
      <c r="AR155" s="141" t="s">
        <v>123</v>
      </c>
      <c r="AT155" s="141" t="s">
        <v>119</v>
      </c>
      <c r="AU155" s="141" t="s">
        <v>117</v>
      </c>
      <c r="AY155" s="13" t="s">
        <v>118</v>
      </c>
      <c r="BE155" s="142">
        <f t="shared" si="14"/>
        <v>0</v>
      </c>
      <c r="BF155" s="142">
        <f t="shared" si="15"/>
        <v>33</v>
      </c>
      <c r="BG155" s="142">
        <f t="shared" si="16"/>
        <v>0</v>
      </c>
      <c r="BH155" s="142">
        <f t="shared" si="17"/>
        <v>0</v>
      </c>
      <c r="BI155" s="142">
        <f t="shared" si="18"/>
        <v>0</v>
      </c>
      <c r="BJ155" s="13" t="s">
        <v>117</v>
      </c>
      <c r="BK155" s="142">
        <f t="shared" si="19"/>
        <v>33</v>
      </c>
      <c r="BL155" s="13" t="s">
        <v>123</v>
      </c>
      <c r="BM155" s="141" t="s">
        <v>228</v>
      </c>
    </row>
    <row r="156" spans="2:65" s="1" customFormat="1" ht="16.5" customHeight="1">
      <c r="B156" s="129"/>
      <c r="C156" s="145" t="s">
        <v>180</v>
      </c>
      <c r="D156" s="145" t="s">
        <v>149</v>
      </c>
      <c r="E156" s="146" t="s">
        <v>229</v>
      </c>
      <c r="F156" s="147" t="s">
        <v>230</v>
      </c>
      <c r="G156" s="148" t="s">
        <v>141</v>
      </c>
      <c r="H156" s="149">
        <v>11</v>
      </c>
      <c r="I156" s="150">
        <v>6.87</v>
      </c>
      <c r="J156" s="150">
        <f t="shared" si="10"/>
        <v>75.569999999999993</v>
      </c>
      <c r="K156" s="151"/>
      <c r="L156" s="152"/>
      <c r="M156" s="153" t="s">
        <v>1</v>
      </c>
      <c r="N156" s="154" t="s">
        <v>38</v>
      </c>
      <c r="O156" s="139">
        <v>0</v>
      </c>
      <c r="P156" s="139">
        <f t="shared" si="11"/>
        <v>0</v>
      </c>
      <c r="Q156" s="139">
        <v>0</v>
      </c>
      <c r="R156" s="139">
        <f t="shared" si="12"/>
        <v>0</v>
      </c>
      <c r="S156" s="139">
        <v>0</v>
      </c>
      <c r="T156" s="140">
        <f t="shared" si="13"/>
        <v>0</v>
      </c>
      <c r="AR156" s="141" t="s">
        <v>152</v>
      </c>
      <c r="AT156" s="141" t="s">
        <v>149</v>
      </c>
      <c r="AU156" s="141" t="s">
        <v>117</v>
      </c>
      <c r="AY156" s="13" t="s">
        <v>118</v>
      </c>
      <c r="BE156" s="142">
        <f t="shared" si="14"/>
        <v>0</v>
      </c>
      <c r="BF156" s="142">
        <f t="shared" si="15"/>
        <v>75.569999999999993</v>
      </c>
      <c r="BG156" s="142">
        <f t="shared" si="16"/>
        <v>0</v>
      </c>
      <c r="BH156" s="142">
        <f t="shared" si="17"/>
        <v>0</v>
      </c>
      <c r="BI156" s="142">
        <f t="shared" si="18"/>
        <v>0</v>
      </c>
      <c r="BJ156" s="13" t="s">
        <v>117</v>
      </c>
      <c r="BK156" s="142">
        <f t="shared" si="19"/>
        <v>75.569999999999993</v>
      </c>
      <c r="BL156" s="13" t="s">
        <v>123</v>
      </c>
      <c r="BM156" s="141" t="s">
        <v>231</v>
      </c>
    </row>
    <row r="157" spans="2:65" s="1" customFormat="1" ht="24.2" customHeight="1">
      <c r="B157" s="129"/>
      <c r="C157" s="130" t="s">
        <v>232</v>
      </c>
      <c r="D157" s="130" t="s">
        <v>119</v>
      </c>
      <c r="E157" s="131" t="s">
        <v>233</v>
      </c>
      <c r="F157" s="132" t="s">
        <v>234</v>
      </c>
      <c r="G157" s="133" t="s">
        <v>141</v>
      </c>
      <c r="H157" s="134">
        <v>2</v>
      </c>
      <c r="I157" s="135">
        <v>3.5</v>
      </c>
      <c r="J157" s="135">
        <f t="shared" si="10"/>
        <v>7</v>
      </c>
      <c r="K157" s="136"/>
      <c r="L157" s="25"/>
      <c r="M157" s="137" t="s">
        <v>1</v>
      </c>
      <c r="N157" s="138" t="s">
        <v>38</v>
      </c>
      <c r="O157" s="139">
        <v>0</v>
      </c>
      <c r="P157" s="139">
        <f t="shared" si="11"/>
        <v>0</v>
      </c>
      <c r="Q157" s="139">
        <v>0</v>
      </c>
      <c r="R157" s="139">
        <f t="shared" si="12"/>
        <v>0</v>
      </c>
      <c r="S157" s="139">
        <v>0</v>
      </c>
      <c r="T157" s="140">
        <f t="shared" si="13"/>
        <v>0</v>
      </c>
      <c r="AR157" s="141" t="s">
        <v>123</v>
      </c>
      <c r="AT157" s="141" t="s">
        <v>119</v>
      </c>
      <c r="AU157" s="141" t="s">
        <v>117</v>
      </c>
      <c r="AY157" s="13" t="s">
        <v>118</v>
      </c>
      <c r="BE157" s="142">
        <f t="shared" si="14"/>
        <v>0</v>
      </c>
      <c r="BF157" s="142">
        <f t="shared" si="15"/>
        <v>7</v>
      </c>
      <c r="BG157" s="142">
        <f t="shared" si="16"/>
        <v>0</v>
      </c>
      <c r="BH157" s="142">
        <f t="shared" si="17"/>
        <v>0</v>
      </c>
      <c r="BI157" s="142">
        <f t="shared" si="18"/>
        <v>0</v>
      </c>
      <c r="BJ157" s="13" t="s">
        <v>117</v>
      </c>
      <c r="BK157" s="142">
        <f t="shared" si="19"/>
        <v>7</v>
      </c>
      <c r="BL157" s="13" t="s">
        <v>123</v>
      </c>
      <c r="BM157" s="141" t="s">
        <v>235</v>
      </c>
    </row>
    <row r="158" spans="2:65" s="1" customFormat="1" ht="16.5" customHeight="1">
      <c r="B158" s="129"/>
      <c r="C158" s="145" t="s">
        <v>152</v>
      </c>
      <c r="D158" s="145" t="s">
        <v>149</v>
      </c>
      <c r="E158" s="146" t="s">
        <v>236</v>
      </c>
      <c r="F158" s="147" t="s">
        <v>237</v>
      </c>
      <c r="G158" s="148" t="s">
        <v>141</v>
      </c>
      <c r="H158" s="149">
        <v>2</v>
      </c>
      <c r="I158" s="150">
        <v>10.62</v>
      </c>
      <c r="J158" s="150">
        <f t="shared" si="10"/>
        <v>21.24</v>
      </c>
      <c r="K158" s="151"/>
      <c r="L158" s="152"/>
      <c r="M158" s="153" t="s">
        <v>1</v>
      </c>
      <c r="N158" s="154" t="s">
        <v>38</v>
      </c>
      <c r="O158" s="139">
        <v>0</v>
      </c>
      <c r="P158" s="139">
        <f t="shared" si="11"/>
        <v>0</v>
      </c>
      <c r="Q158" s="139">
        <v>0</v>
      </c>
      <c r="R158" s="139">
        <f t="shared" si="12"/>
        <v>0</v>
      </c>
      <c r="S158" s="139">
        <v>0</v>
      </c>
      <c r="T158" s="140">
        <f t="shared" si="13"/>
        <v>0</v>
      </c>
      <c r="AR158" s="141" t="s">
        <v>152</v>
      </c>
      <c r="AT158" s="141" t="s">
        <v>149</v>
      </c>
      <c r="AU158" s="141" t="s">
        <v>117</v>
      </c>
      <c r="AY158" s="13" t="s">
        <v>118</v>
      </c>
      <c r="BE158" s="142">
        <f t="shared" si="14"/>
        <v>0</v>
      </c>
      <c r="BF158" s="142">
        <f t="shared" si="15"/>
        <v>21.24</v>
      </c>
      <c r="BG158" s="142">
        <f t="shared" si="16"/>
        <v>0</v>
      </c>
      <c r="BH158" s="142">
        <f t="shared" si="17"/>
        <v>0</v>
      </c>
      <c r="BI158" s="142">
        <f t="shared" si="18"/>
        <v>0</v>
      </c>
      <c r="BJ158" s="13" t="s">
        <v>117</v>
      </c>
      <c r="BK158" s="142">
        <f t="shared" si="19"/>
        <v>21.24</v>
      </c>
      <c r="BL158" s="13" t="s">
        <v>123</v>
      </c>
      <c r="BM158" s="141" t="s">
        <v>238</v>
      </c>
    </row>
    <row r="159" spans="2:65" s="1" customFormat="1" ht="24.2" customHeight="1">
      <c r="B159" s="129"/>
      <c r="C159" s="130" t="s">
        <v>239</v>
      </c>
      <c r="D159" s="130" t="s">
        <v>119</v>
      </c>
      <c r="E159" s="131" t="s">
        <v>240</v>
      </c>
      <c r="F159" s="132" t="s">
        <v>241</v>
      </c>
      <c r="G159" s="133" t="s">
        <v>122</v>
      </c>
      <c r="H159" s="134">
        <v>40</v>
      </c>
      <c r="I159" s="135">
        <v>1</v>
      </c>
      <c r="J159" s="135">
        <f t="shared" si="10"/>
        <v>40</v>
      </c>
      <c r="K159" s="136"/>
      <c r="L159" s="25"/>
      <c r="M159" s="137" t="s">
        <v>1</v>
      </c>
      <c r="N159" s="138" t="s">
        <v>38</v>
      </c>
      <c r="O159" s="139">
        <v>0</v>
      </c>
      <c r="P159" s="139">
        <f t="shared" si="11"/>
        <v>0</v>
      </c>
      <c r="Q159" s="139">
        <v>0</v>
      </c>
      <c r="R159" s="139">
        <f t="shared" si="12"/>
        <v>0</v>
      </c>
      <c r="S159" s="139">
        <v>0</v>
      </c>
      <c r="T159" s="140">
        <f t="shared" si="13"/>
        <v>0</v>
      </c>
      <c r="AR159" s="141" t="s">
        <v>123</v>
      </c>
      <c r="AT159" s="141" t="s">
        <v>119</v>
      </c>
      <c r="AU159" s="141" t="s">
        <v>117</v>
      </c>
      <c r="AY159" s="13" t="s">
        <v>118</v>
      </c>
      <c r="BE159" s="142">
        <f t="shared" si="14"/>
        <v>0</v>
      </c>
      <c r="BF159" s="142">
        <f t="shared" si="15"/>
        <v>40</v>
      </c>
      <c r="BG159" s="142">
        <f t="shared" si="16"/>
        <v>0</v>
      </c>
      <c r="BH159" s="142">
        <f t="shared" si="17"/>
        <v>0</v>
      </c>
      <c r="BI159" s="142">
        <f t="shared" si="18"/>
        <v>0</v>
      </c>
      <c r="BJ159" s="13" t="s">
        <v>117</v>
      </c>
      <c r="BK159" s="142">
        <f t="shared" si="19"/>
        <v>40</v>
      </c>
      <c r="BL159" s="13" t="s">
        <v>123</v>
      </c>
      <c r="BM159" s="141" t="s">
        <v>242</v>
      </c>
    </row>
    <row r="160" spans="2:65" s="1" customFormat="1" ht="24.2" customHeight="1">
      <c r="B160" s="129"/>
      <c r="C160" s="145" t="s">
        <v>186</v>
      </c>
      <c r="D160" s="145" t="s">
        <v>149</v>
      </c>
      <c r="E160" s="146" t="s">
        <v>243</v>
      </c>
      <c r="F160" s="147" t="s">
        <v>244</v>
      </c>
      <c r="G160" s="148" t="s">
        <v>245</v>
      </c>
      <c r="H160" s="149">
        <v>2</v>
      </c>
      <c r="I160" s="150">
        <v>9.31</v>
      </c>
      <c r="J160" s="150">
        <f t="shared" si="10"/>
        <v>18.62</v>
      </c>
      <c r="K160" s="151"/>
      <c r="L160" s="152"/>
      <c r="M160" s="153" t="s">
        <v>1</v>
      </c>
      <c r="N160" s="154" t="s">
        <v>38</v>
      </c>
      <c r="O160" s="139">
        <v>0</v>
      </c>
      <c r="P160" s="139">
        <f t="shared" si="11"/>
        <v>0</v>
      </c>
      <c r="Q160" s="139">
        <v>0</v>
      </c>
      <c r="R160" s="139">
        <f t="shared" si="12"/>
        <v>0</v>
      </c>
      <c r="S160" s="139">
        <v>0</v>
      </c>
      <c r="T160" s="140">
        <f t="shared" si="13"/>
        <v>0</v>
      </c>
      <c r="AR160" s="141" t="s">
        <v>152</v>
      </c>
      <c r="AT160" s="141" t="s">
        <v>149</v>
      </c>
      <c r="AU160" s="141" t="s">
        <v>117</v>
      </c>
      <c r="AY160" s="13" t="s">
        <v>118</v>
      </c>
      <c r="BE160" s="142">
        <f t="shared" si="14"/>
        <v>0</v>
      </c>
      <c r="BF160" s="142">
        <f t="shared" si="15"/>
        <v>18.62</v>
      </c>
      <c r="BG160" s="142">
        <f t="shared" si="16"/>
        <v>0</v>
      </c>
      <c r="BH160" s="142">
        <f t="shared" si="17"/>
        <v>0</v>
      </c>
      <c r="BI160" s="142">
        <f t="shared" si="18"/>
        <v>0</v>
      </c>
      <c r="BJ160" s="13" t="s">
        <v>117</v>
      </c>
      <c r="BK160" s="142">
        <f t="shared" si="19"/>
        <v>18.62</v>
      </c>
      <c r="BL160" s="13" t="s">
        <v>123</v>
      </c>
      <c r="BM160" s="141" t="s">
        <v>246</v>
      </c>
    </row>
    <row r="161" spans="2:65" s="1" customFormat="1" ht="24.2" customHeight="1">
      <c r="B161" s="129"/>
      <c r="C161" s="145" t="s">
        <v>247</v>
      </c>
      <c r="D161" s="145" t="s">
        <v>149</v>
      </c>
      <c r="E161" s="146" t="s">
        <v>248</v>
      </c>
      <c r="F161" s="147" t="s">
        <v>249</v>
      </c>
      <c r="G161" s="148" t="s">
        <v>245</v>
      </c>
      <c r="H161" s="149">
        <v>8</v>
      </c>
      <c r="I161" s="150">
        <v>8.41</v>
      </c>
      <c r="J161" s="150">
        <f t="shared" si="10"/>
        <v>67.28</v>
      </c>
      <c r="K161" s="151"/>
      <c r="L161" s="152"/>
      <c r="M161" s="153" t="s">
        <v>1</v>
      </c>
      <c r="N161" s="154" t="s">
        <v>38</v>
      </c>
      <c r="O161" s="139">
        <v>0</v>
      </c>
      <c r="P161" s="139">
        <f t="shared" si="11"/>
        <v>0</v>
      </c>
      <c r="Q161" s="139">
        <v>0</v>
      </c>
      <c r="R161" s="139">
        <f t="shared" si="12"/>
        <v>0</v>
      </c>
      <c r="S161" s="139">
        <v>0</v>
      </c>
      <c r="T161" s="140">
        <f t="shared" si="13"/>
        <v>0</v>
      </c>
      <c r="AR161" s="141" t="s">
        <v>152</v>
      </c>
      <c r="AT161" s="141" t="s">
        <v>149</v>
      </c>
      <c r="AU161" s="141" t="s">
        <v>117</v>
      </c>
      <c r="AY161" s="13" t="s">
        <v>118</v>
      </c>
      <c r="BE161" s="142">
        <f t="shared" si="14"/>
        <v>0</v>
      </c>
      <c r="BF161" s="142">
        <f t="shared" si="15"/>
        <v>67.28</v>
      </c>
      <c r="BG161" s="142">
        <f t="shared" si="16"/>
        <v>0</v>
      </c>
      <c r="BH161" s="142">
        <f t="shared" si="17"/>
        <v>0</v>
      </c>
      <c r="BI161" s="142">
        <f t="shared" si="18"/>
        <v>0</v>
      </c>
      <c r="BJ161" s="13" t="s">
        <v>117</v>
      </c>
      <c r="BK161" s="142">
        <f t="shared" si="19"/>
        <v>67.28</v>
      </c>
      <c r="BL161" s="13" t="s">
        <v>123</v>
      </c>
      <c r="BM161" s="141" t="s">
        <v>250</v>
      </c>
    </row>
    <row r="162" spans="2:65" s="1" customFormat="1" ht="21.75" customHeight="1">
      <c r="B162" s="129"/>
      <c r="C162" s="145" t="s">
        <v>189</v>
      </c>
      <c r="D162" s="145" t="s">
        <v>149</v>
      </c>
      <c r="E162" s="146" t="s">
        <v>251</v>
      </c>
      <c r="F162" s="147" t="s">
        <v>252</v>
      </c>
      <c r="G162" s="148" t="s">
        <v>245</v>
      </c>
      <c r="H162" s="149">
        <v>4</v>
      </c>
      <c r="I162" s="150">
        <v>8.81</v>
      </c>
      <c r="J162" s="150">
        <f t="shared" si="10"/>
        <v>35.24</v>
      </c>
      <c r="K162" s="151"/>
      <c r="L162" s="152"/>
      <c r="M162" s="153" t="s">
        <v>1</v>
      </c>
      <c r="N162" s="154" t="s">
        <v>38</v>
      </c>
      <c r="O162" s="139">
        <v>0</v>
      </c>
      <c r="P162" s="139">
        <f t="shared" si="11"/>
        <v>0</v>
      </c>
      <c r="Q162" s="139">
        <v>0</v>
      </c>
      <c r="R162" s="139">
        <f t="shared" si="12"/>
        <v>0</v>
      </c>
      <c r="S162" s="139">
        <v>0</v>
      </c>
      <c r="T162" s="140">
        <f t="shared" si="13"/>
        <v>0</v>
      </c>
      <c r="AR162" s="141" t="s">
        <v>152</v>
      </c>
      <c r="AT162" s="141" t="s">
        <v>149</v>
      </c>
      <c r="AU162" s="141" t="s">
        <v>117</v>
      </c>
      <c r="AY162" s="13" t="s">
        <v>118</v>
      </c>
      <c r="BE162" s="142">
        <f t="shared" si="14"/>
        <v>0</v>
      </c>
      <c r="BF162" s="142">
        <f t="shared" si="15"/>
        <v>35.24</v>
      </c>
      <c r="BG162" s="142">
        <f t="shared" si="16"/>
        <v>0</v>
      </c>
      <c r="BH162" s="142">
        <f t="shared" si="17"/>
        <v>0</v>
      </c>
      <c r="BI162" s="142">
        <f t="shared" si="18"/>
        <v>0</v>
      </c>
      <c r="BJ162" s="13" t="s">
        <v>117</v>
      </c>
      <c r="BK162" s="142">
        <f t="shared" si="19"/>
        <v>35.24</v>
      </c>
      <c r="BL162" s="13" t="s">
        <v>123</v>
      </c>
      <c r="BM162" s="141" t="s">
        <v>253</v>
      </c>
    </row>
    <row r="163" spans="2:65" s="1" customFormat="1" ht="24.2" customHeight="1">
      <c r="B163" s="129"/>
      <c r="C163" s="130" t="s">
        <v>254</v>
      </c>
      <c r="D163" s="130" t="s">
        <v>119</v>
      </c>
      <c r="E163" s="131" t="s">
        <v>255</v>
      </c>
      <c r="F163" s="132" t="s">
        <v>256</v>
      </c>
      <c r="G163" s="133" t="s">
        <v>141</v>
      </c>
      <c r="H163" s="134">
        <v>7</v>
      </c>
      <c r="I163" s="135">
        <v>3.5</v>
      </c>
      <c r="J163" s="135">
        <f t="shared" si="10"/>
        <v>24.5</v>
      </c>
      <c r="K163" s="136"/>
      <c r="L163" s="25"/>
      <c r="M163" s="137" t="s">
        <v>1</v>
      </c>
      <c r="N163" s="138" t="s">
        <v>38</v>
      </c>
      <c r="O163" s="139">
        <v>0</v>
      </c>
      <c r="P163" s="139">
        <f t="shared" si="11"/>
        <v>0</v>
      </c>
      <c r="Q163" s="139">
        <v>0</v>
      </c>
      <c r="R163" s="139">
        <f t="shared" si="12"/>
        <v>0</v>
      </c>
      <c r="S163" s="139">
        <v>0</v>
      </c>
      <c r="T163" s="140">
        <f t="shared" si="13"/>
        <v>0</v>
      </c>
      <c r="AR163" s="141" t="s">
        <v>123</v>
      </c>
      <c r="AT163" s="141" t="s">
        <v>119</v>
      </c>
      <c r="AU163" s="141" t="s">
        <v>117</v>
      </c>
      <c r="AY163" s="13" t="s">
        <v>118</v>
      </c>
      <c r="BE163" s="142">
        <f t="shared" si="14"/>
        <v>0</v>
      </c>
      <c r="BF163" s="142">
        <f t="shared" si="15"/>
        <v>24.5</v>
      </c>
      <c r="BG163" s="142">
        <f t="shared" si="16"/>
        <v>0</v>
      </c>
      <c r="BH163" s="142">
        <f t="shared" si="17"/>
        <v>0</v>
      </c>
      <c r="BI163" s="142">
        <f t="shared" si="18"/>
        <v>0</v>
      </c>
      <c r="BJ163" s="13" t="s">
        <v>117</v>
      </c>
      <c r="BK163" s="142">
        <f t="shared" si="19"/>
        <v>24.5</v>
      </c>
      <c r="BL163" s="13" t="s">
        <v>123</v>
      </c>
      <c r="BM163" s="141" t="s">
        <v>257</v>
      </c>
    </row>
    <row r="164" spans="2:65" s="1" customFormat="1" ht="21.75" customHeight="1">
      <c r="B164" s="129"/>
      <c r="C164" s="145" t="s">
        <v>193</v>
      </c>
      <c r="D164" s="145" t="s">
        <v>149</v>
      </c>
      <c r="E164" s="146" t="s">
        <v>258</v>
      </c>
      <c r="F164" s="147" t="s">
        <v>259</v>
      </c>
      <c r="G164" s="148" t="s">
        <v>141</v>
      </c>
      <c r="H164" s="149">
        <v>7</v>
      </c>
      <c r="I164" s="150">
        <v>3.91</v>
      </c>
      <c r="J164" s="150">
        <f t="shared" si="10"/>
        <v>27.37</v>
      </c>
      <c r="K164" s="151"/>
      <c r="L164" s="152"/>
      <c r="M164" s="153" t="s">
        <v>1</v>
      </c>
      <c r="N164" s="154" t="s">
        <v>38</v>
      </c>
      <c r="O164" s="139">
        <v>0</v>
      </c>
      <c r="P164" s="139">
        <f t="shared" si="11"/>
        <v>0</v>
      </c>
      <c r="Q164" s="139">
        <v>0</v>
      </c>
      <c r="R164" s="139">
        <f t="shared" si="12"/>
        <v>0</v>
      </c>
      <c r="S164" s="139">
        <v>0</v>
      </c>
      <c r="T164" s="140">
        <f t="shared" si="13"/>
        <v>0</v>
      </c>
      <c r="AR164" s="141" t="s">
        <v>152</v>
      </c>
      <c r="AT164" s="141" t="s">
        <v>149</v>
      </c>
      <c r="AU164" s="141" t="s">
        <v>117</v>
      </c>
      <c r="AY164" s="13" t="s">
        <v>118</v>
      </c>
      <c r="BE164" s="142">
        <f t="shared" si="14"/>
        <v>0</v>
      </c>
      <c r="BF164" s="142">
        <f t="shared" si="15"/>
        <v>27.37</v>
      </c>
      <c r="BG164" s="142">
        <f t="shared" si="16"/>
        <v>0</v>
      </c>
      <c r="BH164" s="142">
        <f t="shared" si="17"/>
        <v>0</v>
      </c>
      <c r="BI164" s="142">
        <f t="shared" si="18"/>
        <v>0</v>
      </c>
      <c r="BJ164" s="13" t="s">
        <v>117</v>
      </c>
      <c r="BK164" s="142">
        <f t="shared" si="19"/>
        <v>27.37</v>
      </c>
      <c r="BL164" s="13" t="s">
        <v>123</v>
      </c>
      <c r="BM164" s="141" t="s">
        <v>260</v>
      </c>
    </row>
    <row r="165" spans="2:65" s="1" customFormat="1" ht="24.2" customHeight="1">
      <c r="B165" s="129"/>
      <c r="C165" s="130" t="s">
        <v>261</v>
      </c>
      <c r="D165" s="130" t="s">
        <v>119</v>
      </c>
      <c r="E165" s="131" t="s">
        <v>262</v>
      </c>
      <c r="F165" s="132" t="s">
        <v>263</v>
      </c>
      <c r="G165" s="133" t="s">
        <v>141</v>
      </c>
      <c r="H165" s="134">
        <v>10</v>
      </c>
      <c r="I165" s="135">
        <v>3.65</v>
      </c>
      <c r="J165" s="135">
        <f t="shared" si="10"/>
        <v>36.5</v>
      </c>
      <c r="K165" s="136"/>
      <c r="L165" s="25"/>
      <c r="M165" s="137" t="s">
        <v>1</v>
      </c>
      <c r="N165" s="138" t="s">
        <v>38</v>
      </c>
      <c r="O165" s="139">
        <v>0</v>
      </c>
      <c r="P165" s="139">
        <f t="shared" si="11"/>
        <v>0</v>
      </c>
      <c r="Q165" s="139">
        <v>0</v>
      </c>
      <c r="R165" s="139">
        <f t="shared" si="12"/>
        <v>0</v>
      </c>
      <c r="S165" s="139">
        <v>0</v>
      </c>
      <c r="T165" s="140">
        <f t="shared" si="13"/>
        <v>0</v>
      </c>
      <c r="AR165" s="141" t="s">
        <v>123</v>
      </c>
      <c r="AT165" s="141" t="s">
        <v>119</v>
      </c>
      <c r="AU165" s="141" t="s">
        <v>117</v>
      </c>
      <c r="AY165" s="13" t="s">
        <v>118</v>
      </c>
      <c r="BE165" s="142">
        <f t="shared" si="14"/>
        <v>0</v>
      </c>
      <c r="BF165" s="142">
        <f t="shared" si="15"/>
        <v>36.5</v>
      </c>
      <c r="BG165" s="142">
        <f t="shared" si="16"/>
        <v>0</v>
      </c>
      <c r="BH165" s="142">
        <f t="shared" si="17"/>
        <v>0</v>
      </c>
      <c r="BI165" s="142">
        <f t="shared" si="18"/>
        <v>0</v>
      </c>
      <c r="BJ165" s="13" t="s">
        <v>117</v>
      </c>
      <c r="BK165" s="142">
        <f t="shared" si="19"/>
        <v>36.5</v>
      </c>
      <c r="BL165" s="13" t="s">
        <v>123</v>
      </c>
      <c r="BM165" s="141" t="s">
        <v>264</v>
      </c>
    </row>
    <row r="166" spans="2:65" s="1" customFormat="1" ht="21.75" customHeight="1">
      <c r="B166" s="129"/>
      <c r="C166" s="145" t="s">
        <v>196</v>
      </c>
      <c r="D166" s="145" t="s">
        <v>149</v>
      </c>
      <c r="E166" s="146" t="s">
        <v>265</v>
      </c>
      <c r="F166" s="147" t="s">
        <v>266</v>
      </c>
      <c r="G166" s="148" t="s">
        <v>141</v>
      </c>
      <c r="H166" s="149">
        <v>10</v>
      </c>
      <c r="I166" s="150">
        <v>8.23</v>
      </c>
      <c r="J166" s="150">
        <f t="shared" si="10"/>
        <v>82.3</v>
      </c>
      <c r="K166" s="151"/>
      <c r="L166" s="152"/>
      <c r="M166" s="153" t="s">
        <v>1</v>
      </c>
      <c r="N166" s="154" t="s">
        <v>38</v>
      </c>
      <c r="O166" s="139">
        <v>0</v>
      </c>
      <c r="P166" s="139">
        <f t="shared" si="11"/>
        <v>0</v>
      </c>
      <c r="Q166" s="139">
        <v>0</v>
      </c>
      <c r="R166" s="139">
        <f t="shared" si="12"/>
        <v>0</v>
      </c>
      <c r="S166" s="139">
        <v>0</v>
      </c>
      <c r="T166" s="140">
        <f t="shared" si="13"/>
        <v>0</v>
      </c>
      <c r="AR166" s="141" t="s">
        <v>152</v>
      </c>
      <c r="AT166" s="141" t="s">
        <v>149</v>
      </c>
      <c r="AU166" s="141" t="s">
        <v>117</v>
      </c>
      <c r="AY166" s="13" t="s">
        <v>118</v>
      </c>
      <c r="BE166" s="142">
        <f t="shared" si="14"/>
        <v>0</v>
      </c>
      <c r="BF166" s="142">
        <f t="shared" si="15"/>
        <v>82.3</v>
      </c>
      <c r="BG166" s="142">
        <f t="shared" si="16"/>
        <v>0</v>
      </c>
      <c r="BH166" s="142">
        <f t="shared" si="17"/>
        <v>0</v>
      </c>
      <c r="BI166" s="142">
        <f t="shared" si="18"/>
        <v>0</v>
      </c>
      <c r="BJ166" s="13" t="s">
        <v>117</v>
      </c>
      <c r="BK166" s="142">
        <f t="shared" si="19"/>
        <v>82.3</v>
      </c>
      <c r="BL166" s="13" t="s">
        <v>123</v>
      </c>
      <c r="BM166" s="141" t="s">
        <v>267</v>
      </c>
    </row>
    <row r="167" spans="2:65" s="1" customFormat="1" ht="16.5" customHeight="1">
      <c r="B167" s="129"/>
      <c r="C167" s="130" t="s">
        <v>268</v>
      </c>
      <c r="D167" s="130" t="s">
        <v>119</v>
      </c>
      <c r="E167" s="131" t="s">
        <v>269</v>
      </c>
      <c r="F167" s="132" t="s">
        <v>270</v>
      </c>
      <c r="G167" s="133" t="s">
        <v>122</v>
      </c>
      <c r="H167" s="134">
        <v>30</v>
      </c>
      <c r="I167" s="135">
        <v>12.4</v>
      </c>
      <c r="J167" s="135">
        <f t="shared" si="10"/>
        <v>372</v>
      </c>
      <c r="K167" s="136"/>
      <c r="L167" s="25"/>
      <c r="M167" s="137" t="s">
        <v>1</v>
      </c>
      <c r="N167" s="138" t="s">
        <v>38</v>
      </c>
      <c r="O167" s="139">
        <v>0</v>
      </c>
      <c r="P167" s="139">
        <f t="shared" si="11"/>
        <v>0</v>
      </c>
      <c r="Q167" s="139">
        <v>0</v>
      </c>
      <c r="R167" s="139">
        <f t="shared" si="12"/>
        <v>0</v>
      </c>
      <c r="S167" s="139">
        <v>0</v>
      </c>
      <c r="T167" s="140">
        <f t="shared" si="13"/>
        <v>0</v>
      </c>
      <c r="AR167" s="141" t="s">
        <v>123</v>
      </c>
      <c r="AT167" s="141" t="s">
        <v>119</v>
      </c>
      <c r="AU167" s="141" t="s">
        <v>117</v>
      </c>
      <c r="AY167" s="13" t="s">
        <v>118</v>
      </c>
      <c r="BE167" s="142">
        <f t="shared" si="14"/>
        <v>0</v>
      </c>
      <c r="BF167" s="142">
        <f t="shared" si="15"/>
        <v>372</v>
      </c>
      <c r="BG167" s="142">
        <f t="shared" si="16"/>
        <v>0</v>
      </c>
      <c r="BH167" s="142">
        <f t="shared" si="17"/>
        <v>0</v>
      </c>
      <c r="BI167" s="142">
        <f t="shared" si="18"/>
        <v>0</v>
      </c>
      <c r="BJ167" s="13" t="s">
        <v>117</v>
      </c>
      <c r="BK167" s="142">
        <f t="shared" si="19"/>
        <v>372</v>
      </c>
      <c r="BL167" s="13" t="s">
        <v>123</v>
      </c>
      <c r="BM167" s="141" t="s">
        <v>271</v>
      </c>
    </row>
    <row r="168" spans="2:65" s="1" customFormat="1" ht="16.5" customHeight="1">
      <c r="B168" s="129"/>
      <c r="C168" s="130" t="s">
        <v>200</v>
      </c>
      <c r="D168" s="130" t="s">
        <v>119</v>
      </c>
      <c r="E168" s="131" t="s">
        <v>272</v>
      </c>
      <c r="F168" s="132" t="s">
        <v>273</v>
      </c>
      <c r="G168" s="133" t="s">
        <v>122</v>
      </c>
      <c r="H168" s="134">
        <v>10</v>
      </c>
      <c r="I168" s="135">
        <v>10.199999999999999</v>
      </c>
      <c r="J168" s="135">
        <f t="shared" si="10"/>
        <v>102</v>
      </c>
      <c r="K168" s="136"/>
      <c r="L168" s="25"/>
      <c r="M168" s="137" t="s">
        <v>1</v>
      </c>
      <c r="N168" s="138" t="s">
        <v>38</v>
      </c>
      <c r="O168" s="139">
        <v>0</v>
      </c>
      <c r="P168" s="139">
        <f t="shared" si="11"/>
        <v>0</v>
      </c>
      <c r="Q168" s="139">
        <v>0</v>
      </c>
      <c r="R168" s="139">
        <f t="shared" si="12"/>
        <v>0</v>
      </c>
      <c r="S168" s="139">
        <v>0</v>
      </c>
      <c r="T168" s="140">
        <f t="shared" si="13"/>
        <v>0</v>
      </c>
      <c r="AR168" s="141" t="s">
        <v>123</v>
      </c>
      <c r="AT168" s="141" t="s">
        <v>119</v>
      </c>
      <c r="AU168" s="141" t="s">
        <v>117</v>
      </c>
      <c r="AY168" s="13" t="s">
        <v>118</v>
      </c>
      <c r="BE168" s="142">
        <f t="shared" si="14"/>
        <v>0</v>
      </c>
      <c r="BF168" s="142">
        <f t="shared" si="15"/>
        <v>102</v>
      </c>
      <c r="BG168" s="142">
        <f t="shared" si="16"/>
        <v>0</v>
      </c>
      <c r="BH168" s="142">
        <f t="shared" si="17"/>
        <v>0</v>
      </c>
      <c r="BI168" s="142">
        <f t="shared" si="18"/>
        <v>0</v>
      </c>
      <c r="BJ168" s="13" t="s">
        <v>117</v>
      </c>
      <c r="BK168" s="142">
        <f t="shared" si="19"/>
        <v>102</v>
      </c>
      <c r="BL168" s="13" t="s">
        <v>123</v>
      </c>
      <c r="BM168" s="141" t="s">
        <v>274</v>
      </c>
    </row>
    <row r="169" spans="2:65" s="1" customFormat="1" ht="16.5" customHeight="1">
      <c r="B169" s="129"/>
      <c r="C169" s="130" t="s">
        <v>275</v>
      </c>
      <c r="D169" s="130" t="s">
        <v>119</v>
      </c>
      <c r="E169" s="131" t="s">
        <v>276</v>
      </c>
      <c r="F169" s="132" t="s">
        <v>277</v>
      </c>
      <c r="G169" s="133" t="s">
        <v>141</v>
      </c>
      <c r="H169" s="134">
        <v>2</v>
      </c>
      <c r="I169" s="135">
        <v>1.26</v>
      </c>
      <c r="J169" s="135">
        <f t="shared" si="10"/>
        <v>2.52</v>
      </c>
      <c r="K169" s="136"/>
      <c r="L169" s="25"/>
      <c r="M169" s="137" t="s">
        <v>1</v>
      </c>
      <c r="N169" s="138" t="s">
        <v>38</v>
      </c>
      <c r="O169" s="139">
        <v>0</v>
      </c>
      <c r="P169" s="139">
        <f t="shared" si="11"/>
        <v>0</v>
      </c>
      <c r="Q169" s="139">
        <v>0</v>
      </c>
      <c r="R169" s="139">
        <f t="shared" si="12"/>
        <v>0</v>
      </c>
      <c r="S169" s="139">
        <v>0</v>
      </c>
      <c r="T169" s="140">
        <f t="shared" si="13"/>
        <v>0</v>
      </c>
      <c r="AR169" s="141" t="s">
        <v>123</v>
      </c>
      <c r="AT169" s="141" t="s">
        <v>119</v>
      </c>
      <c r="AU169" s="141" t="s">
        <v>117</v>
      </c>
      <c r="AY169" s="13" t="s">
        <v>118</v>
      </c>
      <c r="BE169" s="142">
        <f t="shared" si="14"/>
        <v>0</v>
      </c>
      <c r="BF169" s="142">
        <f t="shared" si="15"/>
        <v>2.52</v>
      </c>
      <c r="BG169" s="142">
        <f t="shared" si="16"/>
        <v>0</v>
      </c>
      <c r="BH169" s="142">
        <f t="shared" si="17"/>
        <v>0</v>
      </c>
      <c r="BI169" s="142">
        <f t="shared" si="18"/>
        <v>0</v>
      </c>
      <c r="BJ169" s="13" t="s">
        <v>117</v>
      </c>
      <c r="BK169" s="142">
        <f t="shared" si="19"/>
        <v>2.52</v>
      </c>
      <c r="BL169" s="13" t="s">
        <v>123</v>
      </c>
      <c r="BM169" s="141" t="s">
        <v>278</v>
      </c>
    </row>
    <row r="170" spans="2:65" s="1" customFormat="1" ht="24.2" customHeight="1">
      <c r="B170" s="129"/>
      <c r="C170" s="145" t="s">
        <v>203</v>
      </c>
      <c r="D170" s="145" t="s">
        <v>149</v>
      </c>
      <c r="E170" s="146" t="s">
        <v>279</v>
      </c>
      <c r="F170" s="147" t="s">
        <v>280</v>
      </c>
      <c r="G170" s="148" t="s">
        <v>141</v>
      </c>
      <c r="H170" s="149">
        <v>2</v>
      </c>
      <c r="I170" s="150">
        <v>0.2</v>
      </c>
      <c r="J170" s="150">
        <f t="shared" si="10"/>
        <v>0.4</v>
      </c>
      <c r="K170" s="151"/>
      <c r="L170" s="152"/>
      <c r="M170" s="153" t="s">
        <v>1</v>
      </c>
      <c r="N170" s="154" t="s">
        <v>38</v>
      </c>
      <c r="O170" s="139">
        <v>0</v>
      </c>
      <c r="P170" s="139">
        <f t="shared" si="11"/>
        <v>0</v>
      </c>
      <c r="Q170" s="139">
        <v>0</v>
      </c>
      <c r="R170" s="139">
        <f t="shared" si="12"/>
        <v>0</v>
      </c>
      <c r="S170" s="139">
        <v>0</v>
      </c>
      <c r="T170" s="140">
        <f t="shared" si="13"/>
        <v>0</v>
      </c>
      <c r="AR170" s="141" t="s">
        <v>152</v>
      </c>
      <c r="AT170" s="141" t="s">
        <v>149</v>
      </c>
      <c r="AU170" s="141" t="s">
        <v>117</v>
      </c>
      <c r="AY170" s="13" t="s">
        <v>118</v>
      </c>
      <c r="BE170" s="142">
        <f t="shared" si="14"/>
        <v>0</v>
      </c>
      <c r="BF170" s="142">
        <f t="shared" si="15"/>
        <v>0.4</v>
      </c>
      <c r="BG170" s="142">
        <f t="shared" si="16"/>
        <v>0</v>
      </c>
      <c r="BH170" s="142">
        <f t="shared" si="17"/>
        <v>0</v>
      </c>
      <c r="BI170" s="142">
        <f t="shared" si="18"/>
        <v>0</v>
      </c>
      <c r="BJ170" s="13" t="s">
        <v>117</v>
      </c>
      <c r="BK170" s="142">
        <f t="shared" si="19"/>
        <v>0.4</v>
      </c>
      <c r="BL170" s="13" t="s">
        <v>123</v>
      </c>
      <c r="BM170" s="141" t="s">
        <v>281</v>
      </c>
    </row>
    <row r="171" spans="2:65" s="1" customFormat="1" ht="16.5" customHeight="1">
      <c r="B171" s="129"/>
      <c r="C171" s="145" t="s">
        <v>282</v>
      </c>
      <c r="D171" s="145" t="s">
        <v>149</v>
      </c>
      <c r="E171" s="146" t="s">
        <v>283</v>
      </c>
      <c r="F171" s="147" t="s">
        <v>284</v>
      </c>
      <c r="G171" s="148" t="s">
        <v>141</v>
      </c>
      <c r="H171" s="149">
        <v>16</v>
      </c>
      <c r="I171" s="150">
        <v>2.4300000000000002</v>
      </c>
      <c r="J171" s="150">
        <f t="shared" si="10"/>
        <v>38.880000000000003</v>
      </c>
      <c r="K171" s="151"/>
      <c r="L171" s="152"/>
      <c r="M171" s="153" t="s">
        <v>1</v>
      </c>
      <c r="N171" s="154" t="s">
        <v>38</v>
      </c>
      <c r="O171" s="139">
        <v>0</v>
      </c>
      <c r="P171" s="139">
        <f t="shared" si="11"/>
        <v>0</v>
      </c>
      <c r="Q171" s="139">
        <v>0</v>
      </c>
      <c r="R171" s="139">
        <f t="shared" si="12"/>
        <v>0</v>
      </c>
      <c r="S171" s="139">
        <v>0</v>
      </c>
      <c r="T171" s="140">
        <f t="shared" si="13"/>
        <v>0</v>
      </c>
      <c r="AR171" s="141" t="s">
        <v>152</v>
      </c>
      <c r="AT171" s="141" t="s">
        <v>149</v>
      </c>
      <c r="AU171" s="141" t="s">
        <v>117</v>
      </c>
      <c r="AY171" s="13" t="s">
        <v>118</v>
      </c>
      <c r="BE171" s="142">
        <f t="shared" si="14"/>
        <v>0</v>
      </c>
      <c r="BF171" s="142">
        <f t="shared" si="15"/>
        <v>38.880000000000003</v>
      </c>
      <c r="BG171" s="142">
        <f t="shared" si="16"/>
        <v>0</v>
      </c>
      <c r="BH171" s="142">
        <f t="shared" si="17"/>
        <v>0</v>
      </c>
      <c r="BI171" s="142">
        <f t="shared" si="18"/>
        <v>0</v>
      </c>
      <c r="BJ171" s="13" t="s">
        <v>117</v>
      </c>
      <c r="BK171" s="142">
        <f t="shared" si="19"/>
        <v>38.880000000000003</v>
      </c>
      <c r="BL171" s="13" t="s">
        <v>123</v>
      </c>
      <c r="BM171" s="141" t="s">
        <v>285</v>
      </c>
    </row>
    <row r="172" spans="2:65" s="1" customFormat="1" ht="16.5" customHeight="1">
      <c r="B172" s="129"/>
      <c r="C172" s="145" t="s">
        <v>207</v>
      </c>
      <c r="D172" s="145" t="s">
        <v>149</v>
      </c>
      <c r="E172" s="146" t="s">
        <v>286</v>
      </c>
      <c r="F172" s="147" t="s">
        <v>287</v>
      </c>
      <c r="G172" s="148" t="s">
        <v>141</v>
      </c>
      <c r="H172" s="149">
        <v>10</v>
      </c>
      <c r="I172" s="150">
        <v>0.71</v>
      </c>
      <c r="J172" s="150">
        <f t="shared" si="10"/>
        <v>7.1</v>
      </c>
      <c r="K172" s="151"/>
      <c r="L172" s="152"/>
      <c r="M172" s="153" t="s">
        <v>1</v>
      </c>
      <c r="N172" s="154" t="s">
        <v>38</v>
      </c>
      <c r="O172" s="139">
        <v>0</v>
      </c>
      <c r="P172" s="139">
        <f t="shared" si="11"/>
        <v>0</v>
      </c>
      <c r="Q172" s="139">
        <v>0</v>
      </c>
      <c r="R172" s="139">
        <f t="shared" si="12"/>
        <v>0</v>
      </c>
      <c r="S172" s="139">
        <v>0</v>
      </c>
      <c r="T172" s="140">
        <f t="shared" si="13"/>
        <v>0</v>
      </c>
      <c r="AR172" s="141" t="s">
        <v>152</v>
      </c>
      <c r="AT172" s="141" t="s">
        <v>149</v>
      </c>
      <c r="AU172" s="141" t="s">
        <v>117</v>
      </c>
      <c r="AY172" s="13" t="s">
        <v>118</v>
      </c>
      <c r="BE172" s="142">
        <f t="shared" si="14"/>
        <v>0</v>
      </c>
      <c r="BF172" s="142">
        <f t="shared" si="15"/>
        <v>7.1</v>
      </c>
      <c r="BG172" s="142">
        <f t="shared" si="16"/>
        <v>0</v>
      </c>
      <c r="BH172" s="142">
        <f t="shared" si="17"/>
        <v>0</v>
      </c>
      <c r="BI172" s="142">
        <f t="shared" si="18"/>
        <v>0</v>
      </c>
      <c r="BJ172" s="13" t="s">
        <v>117</v>
      </c>
      <c r="BK172" s="142">
        <f t="shared" si="19"/>
        <v>7.1</v>
      </c>
      <c r="BL172" s="13" t="s">
        <v>123</v>
      </c>
      <c r="BM172" s="141" t="s">
        <v>288</v>
      </c>
    </row>
    <row r="173" spans="2:65" s="1" customFormat="1" ht="16.5" customHeight="1">
      <c r="B173" s="129"/>
      <c r="C173" s="145" t="s">
        <v>289</v>
      </c>
      <c r="D173" s="145" t="s">
        <v>149</v>
      </c>
      <c r="E173" s="146" t="s">
        <v>667</v>
      </c>
      <c r="F173" s="147" t="s">
        <v>664</v>
      </c>
      <c r="G173" s="148" t="s">
        <v>141</v>
      </c>
      <c r="H173" s="149">
        <v>1</v>
      </c>
      <c r="I173" s="150">
        <f>16.7*1.3</f>
        <v>21.71</v>
      </c>
      <c r="J173" s="150">
        <f t="shared" si="10"/>
        <v>21.71</v>
      </c>
      <c r="K173" s="151"/>
      <c r="L173" s="152"/>
      <c r="M173" s="153"/>
      <c r="N173" s="154"/>
      <c r="O173" s="139"/>
      <c r="P173" s="139"/>
      <c r="Q173" s="139"/>
      <c r="R173" s="139"/>
      <c r="S173" s="139"/>
      <c r="T173" s="140"/>
      <c r="AR173" s="141"/>
      <c r="AT173" s="141"/>
      <c r="AU173" s="141"/>
      <c r="AY173" s="13"/>
      <c r="BE173" s="142"/>
      <c r="BF173" s="142"/>
      <c r="BG173" s="142"/>
      <c r="BH173" s="142"/>
      <c r="BI173" s="142"/>
      <c r="BJ173" s="13"/>
      <c r="BK173" s="142">
        <f>J173</f>
        <v>21.71</v>
      </c>
      <c r="BL173" s="13"/>
      <c r="BM173" s="141"/>
    </row>
    <row r="174" spans="2:65" s="1" customFormat="1" ht="24.2" customHeight="1">
      <c r="B174" s="129"/>
      <c r="C174" s="130">
        <v>48</v>
      </c>
      <c r="D174" s="130" t="s">
        <v>119</v>
      </c>
      <c r="E174" s="131" t="s">
        <v>290</v>
      </c>
      <c r="F174" s="132" t="s">
        <v>291</v>
      </c>
      <c r="G174" s="133" t="s">
        <v>122</v>
      </c>
      <c r="H174" s="134">
        <v>40</v>
      </c>
      <c r="I174" s="135">
        <v>1</v>
      </c>
      <c r="J174" s="135">
        <f t="shared" si="10"/>
        <v>40</v>
      </c>
      <c r="K174" s="136"/>
      <c r="L174" s="25"/>
      <c r="M174" s="137" t="s">
        <v>1</v>
      </c>
      <c r="N174" s="138" t="s">
        <v>38</v>
      </c>
      <c r="O174" s="139">
        <v>0</v>
      </c>
      <c r="P174" s="139">
        <f t="shared" si="11"/>
        <v>0</v>
      </c>
      <c r="Q174" s="139">
        <v>0</v>
      </c>
      <c r="R174" s="139">
        <f t="shared" si="12"/>
        <v>0</v>
      </c>
      <c r="S174" s="139">
        <v>0</v>
      </c>
      <c r="T174" s="140">
        <f t="shared" si="13"/>
        <v>0</v>
      </c>
      <c r="AR174" s="141" t="s">
        <v>123</v>
      </c>
      <c r="AT174" s="141" t="s">
        <v>119</v>
      </c>
      <c r="AU174" s="141" t="s">
        <v>117</v>
      </c>
      <c r="AY174" s="13" t="s">
        <v>118</v>
      </c>
      <c r="BE174" s="142">
        <f t="shared" si="14"/>
        <v>0</v>
      </c>
      <c r="BF174" s="142">
        <f t="shared" si="15"/>
        <v>40</v>
      </c>
      <c r="BG174" s="142">
        <f t="shared" si="16"/>
        <v>0</v>
      </c>
      <c r="BH174" s="142">
        <f t="shared" si="17"/>
        <v>0</v>
      </c>
      <c r="BI174" s="142">
        <f t="shared" si="18"/>
        <v>0</v>
      </c>
      <c r="BJ174" s="13" t="s">
        <v>117</v>
      </c>
      <c r="BK174" s="142">
        <f t="shared" si="19"/>
        <v>40</v>
      </c>
      <c r="BL174" s="13" t="s">
        <v>123</v>
      </c>
      <c r="BM174" s="141" t="s">
        <v>292</v>
      </c>
    </row>
    <row r="175" spans="2:65" s="1" customFormat="1" ht="24.2" customHeight="1">
      <c r="B175" s="129"/>
      <c r="C175" s="130">
        <v>49</v>
      </c>
      <c r="D175" s="130" t="s">
        <v>119</v>
      </c>
      <c r="E175" s="131" t="s">
        <v>293</v>
      </c>
      <c r="F175" s="132" t="s">
        <v>294</v>
      </c>
      <c r="G175" s="133" t="s">
        <v>126</v>
      </c>
      <c r="H175" s="134">
        <v>40</v>
      </c>
      <c r="I175" s="135">
        <v>1.1000000000000001</v>
      </c>
      <c r="J175" s="135">
        <f t="shared" si="10"/>
        <v>44</v>
      </c>
      <c r="K175" s="136"/>
      <c r="L175" s="25"/>
      <c r="M175" s="155" t="s">
        <v>1</v>
      </c>
      <c r="N175" s="156" t="s">
        <v>38</v>
      </c>
      <c r="O175" s="157">
        <v>0</v>
      </c>
      <c r="P175" s="157">
        <f t="shared" si="11"/>
        <v>0</v>
      </c>
      <c r="Q175" s="157">
        <v>0</v>
      </c>
      <c r="R175" s="157">
        <f t="shared" si="12"/>
        <v>0</v>
      </c>
      <c r="S175" s="157">
        <v>0</v>
      </c>
      <c r="T175" s="158">
        <f t="shared" si="13"/>
        <v>0</v>
      </c>
      <c r="AR175" s="141" t="s">
        <v>123</v>
      </c>
      <c r="AT175" s="141" t="s">
        <v>119</v>
      </c>
      <c r="AU175" s="141" t="s">
        <v>117</v>
      </c>
      <c r="AY175" s="13" t="s">
        <v>118</v>
      </c>
      <c r="BE175" s="142">
        <f t="shared" si="14"/>
        <v>0</v>
      </c>
      <c r="BF175" s="142">
        <f t="shared" si="15"/>
        <v>44</v>
      </c>
      <c r="BG175" s="142">
        <f t="shared" si="16"/>
        <v>0</v>
      </c>
      <c r="BH175" s="142">
        <f t="shared" si="17"/>
        <v>0</v>
      </c>
      <c r="BI175" s="142">
        <f t="shared" si="18"/>
        <v>0</v>
      </c>
      <c r="BJ175" s="13" t="s">
        <v>117</v>
      </c>
      <c r="BK175" s="142">
        <f t="shared" si="19"/>
        <v>44</v>
      </c>
      <c r="BL175" s="13" t="s">
        <v>123</v>
      </c>
      <c r="BM175" s="141" t="s">
        <v>295</v>
      </c>
    </row>
    <row r="176" spans="2:65" s="1" customFormat="1" ht="6.95" customHeight="1">
      <c r="B176" s="40"/>
      <c r="C176" s="41"/>
      <c r="D176" s="41"/>
      <c r="E176" s="41"/>
      <c r="F176" s="41"/>
      <c r="G176" s="41"/>
      <c r="H176" s="41"/>
      <c r="I176" s="41"/>
      <c r="J176" s="41"/>
      <c r="K176" s="41"/>
      <c r="L176" s="25"/>
    </row>
  </sheetData>
  <autoFilter ref="C119:K17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3"/>
  <sheetViews>
    <sheetView showGridLines="0" topLeftCell="A190" workbookViewId="0">
      <selection activeCell="I133" sqref="I13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hidden="1" customWidth="1"/>
    <col min="24" max="24" width="12.332031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43" width="0" hidden="1" customWidth="1"/>
    <col min="44" max="65" width="9.33203125" hidden="1" customWidth="1"/>
  </cols>
  <sheetData>
    <row r="2" spans="2:46" ht="36.950000000000003" customHeight="1">
      <c r="L2" s="208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3" t="s">
        <v>84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91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217" t="str">
        <f>'Rekapitulácia stavby'!K6</f>
        <v>ZŠ Tunianska 10- Rekonštrukcia školskej jedálne - naviac práce</v>
      </c>
      <c r="F7" s="218"/>
      <c r="G7" s="218"/>
      <c r="H7" s="218"/>
      <c r="L7" s="16"/>
    </row>
    <row r="8" spans="2:46" s="1" customFormat="1" ht="12" customHeight="1">
      <c r="B8" s="25"/>
      <c r="D8" s="22" t="s">
        <v>92</v>
      </c>
      <c r="L8" s="25"/>
    </row>
    <row r="9" spans="2:46" s="1" customFormat="1" ht="16.5" customHeight="1">
      <c r="B9" s="25"/>
      <c r="E9" s="179" t="s">
        <v>296</v>
      </c>
      <c r="F9" s="216"/>
      <c r="G9" s="216"/>
      <c r="H9" s="216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23</v>
      </c>
      <c r="I12" s="22" t="s">
        <v>19</v>
      </c>
      <c r="J12" s="48" t="str">
        <f>'Rekapitulácia stavby'!AN8</f>
        <v>30. 8. 2022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24</v>
      </c>
      <c r="J15" s="20" t="str">
        <f>IF('Rekapitulácia stavby'!AN11="","",'Rekapitulácia stavby'!AN11)</f>
        <v/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>
        <f>'Rekapitulácia stavby'!AN13</f>
        <v>46059105</v>
      </c>
      <c r="L17" s="25"/>
    </row>
    <row r="18" spans="2:12" s="1" customFormat="1" ht="18" customHeight="1">
      <c r="B18" s="25"/>
      <c r="E18" s="201" t="str">
        <f>'Rekapitulácia stavby'!E14</f>
        <v>GENESIS POZEMNÉ STAVBY s.r.o.</v>
      </c>
      <c r="F18" s="201"/>
      <c r="G18" s="201"/>
      <c r="H18" s="201"/>
      <c r="I18" s="22" t="s">
        <v>24</v>
      </c>
      <c r="J18" s="20" t="str">
        <f>'Rekapitulácia stavby'!AN14</f>
        <v>SK2023215040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22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24</v>
      </c>
      <c r="J21" s="20" t="str">
        <f>IF('Rekapitulácia stavby'!AN17="","",'Rekapitulácia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204" t="s">
        <v>1</v>
      </c>
      <c r="F27" s="204"/>
      <c r="G27" s="204"/>
      <c r="H27" s="204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ROUND(J122, 2)</f>
        <v>11907.48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ROUND((SUM(BE122:BE180)),  2)</f>
        <v>0</v>
      </c>
      <c r="G33" s="88"/>
      <c r="H33" s="88"/>
      <c r="I33" s="89">
        <v>0.2</v>
      </c>
      <c r="J33" s="87">
        <f>ROUND(((SUM(BE122:BE180))*I33),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ROUND((SUM(BF122:BF180)),  2)</f>
        <v>10897.23</v>
      </c>
      <c r="I34" s="91">
        <v>0.2</v>
      </c>
      <c r="J34" s="90">
        <f>ROUND(((SUM(BF122:BF180))*I34),  2)</f>
        <v>2179.4499999999998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ROUND((SUM(BG122:BG180)),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ROUND((SUM(BH122:BH180)),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ROUND((SUM(BI122:BI180)),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14086.93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94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217" t="str">
        <f>E7</f>
        <v>ZŠ Tunianska 10- Rekonštrukcia školskej jedálne - naviac práce</v>
      </c>
      <c r="F85" s="218"/>
      <c r="G85" s="218"/>
      <c r="H85" s="218"/>
      <c r="L85" s="25"/>
    </row>
    <row r="86" spans="2:47" s="1" customFormat="1" ht="12" customHeight="1">
      <c r="B86" s="25"/>
      <c r="C86" s="22" t="s">
        <v>92</v>
      </c>
      <c r="L86" s="25"/>
    </row>
    <row r="87" spans="2:47" s="1" customFormat="1" ht="16.5" customHeight="1">
      <c r="B87" s="25"/>
      <c r="E87" s="179" t="str">
        <f>E9</f>
        <v>02 - Stupačky ústredného ...</v>
      </c>
      <c r="F87" s="216"/>
      <c r="G87" s="216"/>
      <c r="H87" s="216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/>
      </c>
      <c r="I89" s="22" t="s">
        <v>19</v>
      </c>
      <c r="J89" s="48" t="str">
        <f>IF(J12="","",J12)</f>
        <v>30. 8. 2022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21</v>
      </c>
      <c r="F91" s="20" t="str">
        <f>E15</f>
        <v xml:space="preserve"> </v>
      </c>
      <c r="I91" s="22" t="s">
        <v>28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25</v>
      </c>
      <c r="F92" s="20" t="str">
        <f>IF(E18="","",E18)</f>
        <v>GENESIS POZEMNÉ STAVBY s.r.o.</v>
      </c>
      <c r="I92" s="22" t="s">
        <v>30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95</v>
      </c>
      <c r="D94" s="92"/>
      <c r="E94" s="92"/>
      <c r="F94" s="92"/>
      <c r="G94" s="92"/>
      <c r="H94" s="92"/>
      <c r="I94" s="92"/>
      <c r="J94" s="101" t="s">
        <v>96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2" t="s">
        <v>97</v>
      </c>
      <c r="J96" s="62">
        <f>J122</f>
        <v>11907.480000000001</v>
      </c>
      <c r="L96" s="25"/>
      <c r="AU96" s="13" t="s">
        <v>98</v>
      </c>
    </row>
    <row r="97" spans="2:22" s="8" customFormat="1" ht="24.95" customHeight="1">
      <c r="B97" s="103"/>
      <c r="D97" s="104" t="s">
        <v>99</v>
      </c>
      <c r="E97" s="105"/>
      <c r="F97" s="105"/>
      <c r="G97" s="105"/>
      <c r="H97" s="105"/>
      <c r="I97" s="105"/>
      <c r="J97" s="106">
        <f>J123</f>
        <v>11907.480000000001</v>
      </c>
      <c r="L97" s="103"/>
      <c r="V97" s="164"/>
    </row>
    <row r="98" spans="2:22" s="9" customFormat="1" ht="19.899999999999999" customHeight="1">
      <c r="B98" s="107"/>
      <c r="D98" s="108" t="s">
        <v>102</v>
      </c>
      <c r="E98" s="109"/>
      <c r="F98" s="109"/>
      <c r="G98" s="109"/>
      <c r="H98" s="109"/>
      <c r="I98" s="109"/>
      <c r="J98" s="110">
        <f>J124</f>
        <v>170.57999999999998</v>
      </c>
      <c r="L98" s="107"/>
    </row>
    <row r="99" spans="2:22" s="9" customFormat="1" ht="19.899999999999999" customHeight="1">
      <c r="B99" s="107"/>
      <c r="D99" s="108" t="s">
        <v>297</v>
      </c>
      <c r="E99" s="109"/>
      <c r="F99" s="109"/>
      <c r="G99" s="109"/>
      <c r="H99" s="109"/>
      <c r="I99" s="109"/>
      <c r="J99" s="110">
        <f>J131</f>
        <v>10253.730000000001</v>
      </c>
      <c r="L99" s="107"/>
    </row>
    <row r="100" spans="2:22" s="9" customFormat="1" ht="19.899999999999999" customHeight="1">
      <c r="B100" s="107"/>
      <c r="D100" s="108" t="s">
        <v>298</v>
      </c>
      <c r="E100" s="109"/>
      <c r="F100" s="109"/>
      <c r="G100" s="109"/>
      <c r="H100" s="109"/>
      <c r="I100" s="109"/>
      <c r="J100" s="110">
        <f>J166</f>
        <v>0</v>
      </c>
      <c r="L100" s="107"/>
    </row>
    <row r="101" spans="2:22" s="9" customFormat="1" ht="19.899999999999999" customHeight="1">
      <c r="B101" s="107"/>
      <c r="D101" s="108" t="s">
        <v>299</v>
      </c>
      <c r="E101" s="109"/>
      <c r="F101" s="109"/>
      <c r="G101" s="109"/>
      <c r="H101" s="109"/>
      <c r="I101" s="109"/>
      <c r="J101" s="110">
        <f>J167</f>
        <v>472.92</v>
      </c>
      <c r="L101" s="107"/>
    </row>
    <row r="102" spans="2:22" s="9" customFormat="1" ht="19.899999999999999" customHeight="1">
      <c r="B102" s="107"/>
      <c r="D102" s="108" t="s">
        <v>685</v>
      </c>
      <c r="E102" s="109"/>
      <c r="F102" s="109"/>
      <c r="G102" s="109"/>
      <c r="H102" s="109"/>
      <c r="I102" s="109"/>
      <c r="J102" s="110">
        <f>J181</f>
        <v>1010.2500000000001</v>
      </c>
      <c r="L102" s="107"/>
    </row>
    <row r="103" spans="2:22" s="1" customFormat="1" ht="21.75" customHeight="1">
      <c r="B103" s="25"/>
      <c r="L103" s="25"/>
    </row>
    <row r="104" spans="2:22" s="1" customFormat="1" ht="6.95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5"/>
    </row>
    <row r="108" spans="2:22" s="1" customFormat="1" ht="6.95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5"/>
    </row>
    <row r="109" spans="2:22" s="1" customFormat="1" ht="24.95" customHeight="1">
      <c r="B109" s="25"/>
      <c r="C109" s="17" t="s">
        <v>103</v>
      </c>
      <c r="L109" s="25"/>
    </row>
    <row r="110" spans="2:22" s="1" customFormat="1" ht="6.95" customHeight="1">
      <c r="B110" s="25"/>
      <c r="L110" s="25"/>
    </row>
    <row r="111" spans="2:22" s="1" customFormat="1" ht="12" customHeight="1">
      <c r="B111" s="25"/>
      <c r="C111" s="22" t="s">
        <v>13</v>
      </c>
      <c r="L111" s="25"/>
    </row>
    <row r="112" spans="2:22" s="1" customFormat="1" ht="16.5" customHeight="1">
      <c r="B112" s="25"/>
      <c r="E112" s="217" t="str">
        <f>E7</f>
        <v>ZŠ Tunianska 10- Rekonštrukcia školskej jedálne - naviac práce</v>
      </c>
      <c r="F112" s="218"/>
      <c r="G112" s="218"/>
      <c r="H112" s="218"/>
      <c r="L112" s="25"/>
    </row>
    <row r="113" spans="2:65" s="1" customFormat="1" ht="12" customHeight="1">
      <c r="B113" s="25"/>
      <c r="C113" s="22" t="s">
        <v>92</v>
      </c>
      <c r="L113" s="25"/>
    </row>
    <row r="114" spans="2:65" s="1" customFormat="1" ht="16.5" customHeight="1">
      <c r="B114" s="25"/>
      <c r="E114" s="179" t="str">
        <f>E9</f>
        <v>02 - Stupačky ústredného ...</v>
      </c>
      <c r="F114" s="216"/>
      <c r="G114" s="216"/>
      <c r="H114" s="216"/>
      <c r="L114" s="25"/>
    </row>
    <row r="115" spans="2:65" s="1" customFormat="1" ht="6.95" customHeight="1">
      <c r="B115" s="25"/>
      <c r="L115" s="25"/>
    </row>
    <row r="116" spans="2:65" s="1" customFormat="1" ht="12" customHeight="1">
      <c r="B116" s="25"/>
      <c r="C116" s="22" t="s">
        <v>17</v>
      </c>
      <c r="F116" s="20" t="str">
        <f>F12</f>
        <v/>
      </c>
      <c r="I116" s="22" t="s">
        <v>19</v>
      </c>
      <c r="J116" s="48" t="str">
        <f>IF(J12="","",J12)</f>
        <v>30. 8. 2022</v>
      </c>
      <c r="L116" s="25"/>
    </row>
    <row r="117" spans="2:65" s="1" customFormat="1" ht="6.95" customHeight="1">
      <c r="B117" s="25"/>
      <c r="L117" s="25"/>
    </row>
    <row r="118" spans="2:65" s="1" customFormat="1" ht="15.2" customHeight="1">
      <c r="B118" s="25"/>
      <c r="C118" s="22" t="s">
        <v>21</v>
      </c>
      <c r="F118" s="20" t="str">
        <f>E15</f>
        <v xml:space="preserve"> </v>
      </c>
      <c r="I118" s="22" t="s">
        <v>28</v>
      </c>
      <c r="J118" s="23" t="str">
        <f>E21</f>
        <v xml:space="preserve"> </v>
      </c>
      <c r="L118" s="25"/>
    </row>
    <row r="119" spans="2:65" s="1" customFormat="1" ht="15.2" customHeight="1">
      <c r="B119" s="25"/>
      <c r="C119" s="22" t="s">
        <v>25</v>
      </c>
      <c r="F119" s="20" t="str">
        <f>IF(E18="","",E18)</f>
        <v>GENESIS POZEMNÉ STAVBY s.r.o.</v>
      </c>
      <c r="I119" s="22" t="s">
        <v>30</v>
      </c>
      <c r="J119" s="23" t="str">
        <f>E24</f>
        <v xml:space="preserve"> </v>
      </c>
      <c r="L119" s="25"/>
    </row>
    <row r="120" spans="2:65" s="1" customFormat="1" ht="10.35" customHeight="1">
      <c r="B120" s="25"/>
      <c r="L120" s="25"/>
    </row>
    <row r="121" spans="2:65" s="10" customFormat="1" ht="29.25" customHeight="1">
      <c r="B121" s="111"/>
      <c r="C121" s="112" t="s">
        <v>104</v>
      </c>
      <c r="D121" s="113" t="s">
        <v>57</v>
      </c>
      <c r="E121" s="113" t="s">
        <v>53</v>
      </c>
      <c r="F121" s="113" t="s">
        <v>54</v>
      </c>
      <c r="G121" s="113" t="s">
        <v>105</v>
      </c>
      <c r="H121" s="113" t="s">
        <v>106</v>
      </c>
      <c r="I121" s="113" t="s">
        <v>107</v>
      </c>
      <c r="J121" s="114" t="s">
        <v>96</v>
      </c>
      <c r="K121" s="115" t="s">
        <v>108</v>
      </c>
      <c r="L121" s="111"/>
      <c r="M121" s="55" t="s">
        <v>1</v>
      </c>
      <c r="N121" s="56" t="s">
        <v>36</v>
      </c>
      <c r="O121" s="56" t="s">
        <v>109</v>
      </c>
      <c r="P121" s="56" t="s">
        <v>110</v>
      </c>
      <c r="Q121" s="56" t="s">
        <v>111</v>
      </c>
      <c r="R121" s="56" t="s">
        <v>112</v>
      </c>
      <c r="S121" s="56" t="s">
        <v>113</v>
      </c>
      <c r="T121" s="57" t="s">
        <v>114</v>
      </c>
    </row>
    <row r="122" spans="2:65" s="1" customFormat="1" ht="22.9" customHeight="1">
      <c r="B122" s="25"/>
      <c r="C122" s="60" t="s">
        <v>97</v>
      </c>
      <c r="J122" s="116">
        <f>BK122</f>
        <v>11907.480000000001</v>
      </c>
      <c r="L122" s="25"/>
      <c r="M122" s="58"/>
      <c r="N122" s="49"/>
      <c r="O122" s="49"/>
      <c r="P122" s="117">
        <f>P123</f>
        <v>0</v>
      </c>
      <c r="Q122" s="49"/>
      <c r="R122" s="117">
        <f>R123</f>
        <v>0</v>
      </c>
      <c r="S122" s="49"/>
      <c r="T122" s="118">
        <f>T123</f>
        <v>0</v>
      </c>
      <c r="AT122" s="13" t="s">
        <v>71</v>
      </c>
      <c r="AU122" s="13" t="s">
        <v>98</v>
      </c>
      <c r="BK122" s="119">
        <f>BK123</f>
        <v>11907.480000000001</v>
      </c>
    </row>
    <row r="123" spans="2:65" s="11" customFormat="1" ht="25.9" customHeight="1">
      <c r="B123" s="120"/>
      <c r="D123" s="121" t="s">
        <v>71</v>
      </c>
      <c r="E123" s="122" t="s">
        <v>115</v>
      </c>
      <c r="F123" s="122" t="s">
        <v>116</v>
      </c>
      <c r="J123" s="123">
        <f>BK123</f>
        <v>11907.480000000001</v>
      </c>
      <c r="L123" s="120"/>
      <c r="M123" s="124"/>
      <c r="P123" s="125">
        <f>P124+P131+P166+P167</f>
        <v>0</v>
      </c>
      <c r="R123" s="125">
        <f>R124+R131+R166+R167</f>
        <v>0</v>
      </c>
      <c r="T123" s="126">
        <f>T124+T131+T166+T167</f>
        <v>0</v>
      </c>
      <c r="AR123" s="121" t="s">
        <v>117</v>
      </c>
      <c r="AT123" s="127" t="s">
        <v>71</v>
      </c>
      <c r="AU123" s="127" t="s">
        <v>72</v>
      </c>
      <c r="AY123" s="121" t="s">
        <v>118</v>
      </c>
      <c r="BK123" s="128">
        <f>BK124+BK131+BK166+BK167+BK181</f>
        <v>11907.480000000001</v>
      </c>
    </row>
    <row r="124" spans="2:65" s="11" customFormat="1" ht="22.9" customHeight="1">
      <c r="B124" s="120"/>
      <c r="D124" s="121" t="s">
        <v>71</v>
      </c>
      <c r="E124" s="143" t="s">
        <v>165</v>
      </c>
      <c r="F124" s="143" t="s">
        <v>166</v>
      </c>
      <c r="J124" s="144">
        <f>BK124</f>
        <v>170.57999999999998</v>
      </c>
      <c r="L124" s="120"/>
      <c r="M124" s="124"/>
      <c r="P124" s="125">
        <f>SUM(P125:P130)</f>
        <v>0</v>
      </c>
      <c r="R124" s="125">
        <f>SUM(R125:R130)</f>
        <v>0</v>
      </c>
      <c r="T124" s="126">
        <f>SUM(T125:T130)</f>
        <v>0</v>
      </c>
      <c r="AR124" s="121" t="s">
        <v>117</v>
      </c>
      <c r="AT124" s="127" t="s">
        <v>71</v>
      </c>
      <c r="AU124" s="127" t="s">
        <v>80</v>
      </c>
      <c r="AY124" s="121" t="s">
        <v>118</v>
      </c>
      <c r="BK124" s="128">
        <f>SUM(BK125:BK130)</f>
        <v>170.57999999999998</v>
      </c>
    </row>
    <row r="125" spans="2:65" s="1" customFormat="1" ht="24.2" customHeight="1">
      <c r="B125" s="129"/>
      <c r="C125" s="130" t="s">
        <v>80</v>
      </c>
      <c r="D125" s="130" t="s">
        <v>119</v>
      </c>
      <c r="E125" s="131" t="s">
        <v>212</v>
      </c>
      <c r="F125" s="132" t="s">
        <v>213</v>
      </c>
      <c r="G125" s="133" t="s">
        <v>141</v>
      </c>
      <c r="H125" s="134">
        <v>2</v>
      </c>
      <c r="I125" s="135">
        <v>2.5</v>
      </c>
      <c r="J125" s="135">
        <f t="shared" ref="J125:J130" si="0">ROUND(I125*H125,2)</f>
        <v>5</v>
      </c>
      <c r="K125" s="136"/>
      <c r="L125" s="25"/>
      <c r="M125" s="137" t="s">
        <v>1</v>
      </c>
      <c r="N125" s="138" t="s">
        <v>38</v>
      </c>
      <c r="O125" s="139">
        <v>0</v>
      </c>
      <c r="P125" s="139">
        <f t="shared" ref="P125:P130" si="1">O125*H125</f>
        <v>0</v>
      </c>
      <c r="Q125" s="139">
        <v>0</v>
      </c>
      <c r="R125" s="139">
        <f t="shared" ref="R125:R130" si="2">Q125*H125</f>
        <v>0</v>
      </c>
      <c r="S125" s="139">
        <v>0</v>
      </c>
      <c r="T125" s="140">
        <f t="shared" ref="T125:T130" si="3">S125*H125</f>
        <v>0</v>
      </c>
      <c r="AR125" s="141" t="s">
        <v>123</v>
      </c>
      <c r="AT125" s="141" t="s">
        <v>119</v>
      </c>
      <c r="AU125" s="141" t="s">
        <v>117</v>
      </c>
      <c r="AY125" s="13" t="s">
        <v>118</v>
      </c>
      <c r="BE125" s="142">
        <f t="shared" ref="BE125:BE130" si="4">IF(N125="základná",J125,0)</f>
        <v>0</v>
      </c>
      <c r="BF125" s="142">
        <f t="shared" ref="BF125:BF130" si="5">IF(N125="znížená",J125,0)</f>
        <v>5</v>
      </c>
      <c r="BG125" s="142">
        <f t="shared" ref="BG125:BG130" si="6">IF(N125="zákl. prenesená",J125,0)</f>
        <v>0</v>
      </c>
      <c r="BH125" s="142">
        <f t="shared" ref="BH125:BH130" si="7">IF(N125="zníž. prenesená",J125,0)</f>
        <v>0</v>
      </c>
      <c r="BI125" s="142">
        <f t="shared" ref="BI125:BI130" si="8">IF(N125="nulová",J125,0)</f>
        <v>0</v>
      </c>
      <c r="BJ125" s="13" t="s">
        <v>117</v>
      </c>
      <c r="BK125" s="142">
        <f t="shared" ref="BK125:BK130" si="9">ROUND(I125*H125,2)</f>
        <v>5</v>
      </c>
      <c r="BL125" s="13" t="s">
        <v>123</v>
      </c>
      <c r="BM125" s="141" t="s">
        <v>117</v>
      </c>
    </row>
    <row r="126" spans="2:65" s="1" customFormat="1" ht="16.5" customHeight="1">
      <c r="B126" s="129"/>
      <c r="C126" s="145" t="s">
        <v>117</v>
      </c>
      <c r="D126" s="145" t="s">
        <v>149</v>
      </c>
      <c r="E126" s="146" t="s">
        <v>215</v>
      </c>
      <c r="F126" s="147" t="s">
        <v>216</v>
      </c>
      <c r="G126" s="148" t="s">
        <v>141</v>
      </c>
      <c r="H126" s="149">
        <v>2</v>
      </c>
      <c r="I126" s="150">
        <v>5.2</v>
      </c>
      <c r="J126" s="150">
        <f t="shared" si="0"/>
        <v>10.4</v>
      </c>
      <c r="K126" s="151"/>
      <c r="L126" s="152"/>
      <c r="M126" s="153" t="s">
        <v>1</v>
      </c>
      <c r="N126" s="154" t="s">
        <v>38</v>
      </c>
      <c r="O126" s="139">
        <v>0</v>
      </c>
      <c r="P126" s="139">
        <f t="shared" si="1"/>
        <v>0</v>
      </c>
      <c r="Q126" s="139">
        <v>0</v>
      </c>
      <c r="R126" s="139">
        <f t="shared" si="2"/>
        <v>0</v>
      </c>
      <c r="S126" s="139">
        <v>0</v>
      </c>
      <c r="T126" s="140">
        <f t="shared" si="3"/>
        <v>0</v>
      </c>
      <c r="AR126" s="141" t="s">
        <v>152</v>
      </c>
      <c r="AT126" s="141" t="s">
        <v>149</v>
      </c>
      <c r="AU126" s="141" t="s">
        <v>117</v>
      </c>
      <c r="AY126" s="13" t="s">
        <v>118</v>
      </c>
      <c r="BE126" s="142">
        <f t="shared" si="4"/>
        <v>0</v>
      </c>
      <c r="BF126" s="142">
        <f t="shared" si="5"/>
        <v>10.4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3" t="s">
        <v>117</v>
      </c>
      <c r="BK126" s="142">
        <f t="shared" si="9"/>
        <v>10.4</v>
      </c>
      <c r="BL126" s="13" t="s">
        <v>123</v>
      </c>
      <c r="BM126" s="141" t="s">
        <v>127</v>
      </c>
    </row>
    <row r="127" spans="2:65" s="1" customFormat="1" ht="24.2" customHeight="1">
      <c r="B127" s="129"/>
      <c r="C127" s="130" t="s">
        <v>128</v>
      </c>
      <c r="D127" s="130" t="s">
        <v>119</v>
      </c>
      <c r="E127" s="131" t="s">
        <v>226</v>
      </c>
      <c r="F127" s="132" t="s">
        <v>227</v>
      </c>
      <c r="G127" s="133" t="s">
        <v>141</v>
      </c>
      <c r="H127" s="134">
        <v>10</v>
      </c>
      <c r="I127" s="135">
        <v>3</v>
      </c>
      <c r="J127" s="135">
        <f t="shared" si="0"/>
        <v>30</v>
      </c>
      <c r="K127" s="136"/>
      <c r="L127" s="25"/>
      <c r="M127" s="137" t="s">
        <v>1</v>
      </c>
      <c r="N127" s="138" t="s">
        <v>38</v>
      </c>
      <c r="O127" s="139">
        <v>0</v>
      </c>
      <c r="P127" s="139">
        <f t="shared" si="1"/>
        <v>0</v>
      </c>
      <c r="Q127" s="139">
        <v>0</v>
      </c>
      <c r="R127" s="139">
        <f t="shared" si="2"/>
        <v>0</v>
      </c>
      <c r="S127" s="139">
        <v>0</v>
      </c>
      <c r="T127" s="140">
        <f t="shared" si="3"/>
        <v>0</v>
      </c>
      <c r="AR127" s="141" t="s">
        <v>123</v>
      </c>
      <c r="AT127" s="141" t="s">
        <v>119</v>
      </c>
      <c r="AU127" s="141" t="s">
        <v>117</v>
      </c>
      <c r="AY127" s="13" t="s">
        <v>118</v>
      </c>
      <c r="BE127" s="142">
        <f t="shared" si="4"/>
        <v>0</v>
      </c>
      <c r="BF127" s="142">
        <f t="shared" si="5"/>
        <v>30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3" t="s">
        <v>117</v>
      </c>
      <c r="BK127" s="142">
        <f t="shared" si="9"/>
        <v>30</v>
      </c>
      <c r="BL127" s="13" t="s">
        <v>123</v>
      </c>
      <c r="BM127" s="141" t="s">
        <v>131</v>
      </c>
    </row>
    <row r="128" spans="2:65" s="1" customFormat="1" ht="16.5" customHeight="1">
      <c r="B128" s="129"/>
      <c r="C128" s="145" t="s">
        <v>127</v>
      </c>
      <c r="D128" s="145" t="s">
        <v>149</v>
      </c>
      <c r="E128" s="146" t="s">
        <v>229</v>
      </c>
      <c r="F128" s="147" t="s">
        <v>230</v>
      </c>
      <c r="G128" s="148" t="s">
        <v>141</v>
      </c>
      <c r="H128" s="149">
        <v>10</v>
      </c>
      <c r="I128" s="150">
        <v>6.87</v>
      </c>
      <c r="J128" s="150">
        <f t="shared" si="0"/>
        <v>68.7</v>
      </c>
      <c r="K128" s="151"/>
      <c r="L128" s="152"/>
      <c r="M128" s="153" t="s">
        <v>1</v>
      </c>
      <c r="N128" s="154" t="s">
        <v>38</v>
      </c>
      <c r="O128" s="139">
        <v>0</v>
      </c>
      <c r="P128" s="139">
        <f t="shared" si="1"/>
        <v>0</v>
      </c>
      <c r="Q128" s="139">
        <v>0</v>
      </c>
      <c r="R128" s="139">
        <f t="shared" si="2"/>
        <v>0</v>
      </c>
      <c r="S128" s="139">
        <v>0</v>
      </c>
      <c r="T128" s="140">
        <f t="shared" si="3"/>
        <v>0</v>
      </c>
      <c r="AR128" s="141" t="s">
        <v>152</v>
      </c>
      <c r="AT128" s="141" t="s">
        <v>149</v>
      </c>
      <c r="AU128" s="141" t="s">
        <v>117</v>
      </c>
      <c r="AY128" s="13" t="s">
        <v>118</v>
      </c>
      <c r="BE128" s="142">
        <f t="shared" si="4"/>
        <v>0</v>
      </c>
      <c r="BF128" s="142">
        <f t="shared" si="5"/>
        <v>68.7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3" t="s">
        <v>117</v>
      </c>
      <c r="BK128" s="142">
        <f t="shared" si="9"/>
        <v>68.7</v>
      </c>
      <c r="BL128" s="13" t="s">
        <v>123</v>
      </c>
      <c r="BM128" s="141" t="s">
        <v>134</v>
      </c>
    </row>
    <row r="129" spans="2:65" s="1" customFormat="1" ht="24.2" customHeight="1">
      <c r="B129" s="129"/>
      <c r="C129" s="130" t="s">
        <v>135</v>
      </c>
      <c r="D129" s="130" t="s">
        <v>119</v>
      </c>
      <c r="E129" s="131" t="s">
        <v>233</v>
      </c>
      <c r="F129" s="132" t="s">
        <v>234</v>
      </c>
      <c r="G129" s="133" t="s">
        <v>141</v>
      </c>
      <c r="H129" s="134">
        <v>4</v>
      </c>
      <c r="I129" s="135">
        <v>3.5</v>
      </c>
      <c r="J129" s="135">
        <f t="shared" si="0"/>
        <v>14</v>
      </c>
      <c r="K129" s="136"/>
      <c r="L129" s="25"/>
      <c r="M129" s="137" t="s">
        <v>1</v>
      </c>
      <c r="N129" s="138" t="s">
        <v>38</v>
      </c>
      <c r="O129" s="139">
        <v>0</v>
      </c>
      <c r="P129" s="139">
        <f t="shared" si="1"/>
        <v>0</v>
      </c>
      <c r="Q129" s="139">
        <v>0</v>
      </c>
      <c r="R129" s="139">
        <f t="shared" si="2"/>
        <v>0</v>
      </c>
      <c r="S129" s="139">
        <v>0</v>
      </c>
      <c r="T129" s="140">
        <f t="shared" si="3"/>
        <v>0</v>
      </c>
      <c r="AR129" s="141" t="s">
        <v>123</v>
      </c>
      <c r="AT129" s="141" t="s">
        <v>119</v>
      </c>
      <c r="AU129" s="141" t="s">
        <v>117</v>
      </c>
      <c r="AY129" s="13" t="s">
        <v>118</v>
      </c>
      <c r="BE129" s="142">
        <f t="shared" si="4"/>
        <v>0</v>
      </c>
      <c r="BF129" s="142">
        <f t="shared" si="5"/>
        <v>14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3" t="s">
        <v>117</v>
      </c>
      <c r="BK129" s="142">
        <f t="shared" si="9"/>
        <v>14</v>
      </c>
      <c r="BL129" s="13" t="s">
        <v>123</v>
      </c>
      <c r="BM129" s="141" t="s">
        <v>138</v>
      </c>
    </row>
    <row r="130" spans="2:65" s="1" customFormat="1" ht="16.5" customHeight="1">
      <c r="B130" s="129"/>
      <c r="C130" s="145" t="s">
        <v>131</v>
      </c>
      <c r="D130" s="145" t="s">
        <v>149</v>
      </c>
      <c r="E130" s="146" t="s">
        <v>236</v>
      </c>
      <c r="F130" s="147" t="s">
        <v>237</v>
      </c>
      <c r="G130" s="148" t="s">
        <v>141</v>
      </c>
      <c r="H130" s="149">
        <v>4</v>
      </c>
      <c r="I130" s="150">
        <v>10.62</v>
      </c>
      <c r="J130" s="150">
        <f t="shared" si="0"/>
        <v>42.48</v>
      </c>
      <c r="K130" s="151"/>
      <c r="L130" s="152"/>
      <c r="M130" s="153" t="s">
        <v>1</v>
      </c>
      <c r="N130" s="154" t="s">
        <v>38</v>
      </c>
      <c r="O130" s="139">
        <v>0</v>
      </c>
      <c r="P130" s="139">
        <f t="shared" si="1"/>
        <v>0</v>
      </c>
      <c r="Q130" s="139">
        <v>0</v>
      </c>
      <c r="R130" s="139">
        <f t="shared" si="2"/>
        <v>0</v>
      </c>
      <c r="S130" s="139">
        <v>0</v>
      </c>
      <c r="T130" s="140">
        <f t="shared" si="3"/>
        <v>0</v>
      </c>
      <c r="AR130" s="141" t="s">
        <v>152</v>
      </c>
      <c r="AT130" s="141" t="s">
        <v>149</v>
      </c>
      <c r="AU130" s="141" t="s">
        <v>117</v>
      </c>
      <c r="AY130" s="13" t="s">
        <v>118</v>
      </c>
      <c r="BE130" s="142">
        <f t="shared" si="4"/>
        <v>0</v>
      </c>
      <c r="BF130" s="142">
        <f t="shared" si="5"/>
        <v>42.48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3" t="s">
        <v>117</v>
      </c>
      <c r="BK130" s="142">
        <f t="shared" si="9"/>
        <v>42.48</v>
      </c>
      <c r="BL130" s="13" t="s">
        <v>123</v>
      </c>
      <c r="BM130" s="141" t="s">
        <v>142</v>
      </c>
    </row>
    <row r="131" spans="2:65" s="11" customFormat="1" ht="22.9" customHeight="1">
      <c r="B131" s="120"/>
      <c r="D131" s="121" t="s">
        <v>71</v>
      </c>
      <c r="E131" s="143" t="s">
        <v>300</v>
      </c>
      <c r="F131" s="143" t="s">
        <v>301</v>
      </c>
      <c r="J131" s="144">
        <f>BK131</f>
        <v>10253.730000000001</v>
      </c>
      <c r="L131" s="120"/>
      <c r="M131" s="124"/>
      <c r="P131" s="125">
        <f>SUM(P132:P165)</f>
        <v>0</v>
      </c>
      <c r="R131" s="125">
        <f>SUM(R132:R165)</f>
        <v>0</v>
      </c>
      <c r="T131" s="126">
        <f>SUM(T132:T165)</f>
        <v>0</v>
      </c>
      <c r="AR131" s="121" t="s">
        <v>117</v>
      </c>
      <c r="AT131" s="127" t="s">
        <v>71</v>
      </c>
      <c r="AU131" s="127" t="s">
        <v>80</v>
      </c>
      <c r="AY131" s="121" t="s">
        <v>118</v>
      </c>
      <c r="BK131" s="128">
        <f>SUM(BK132:BK165)</f>
        <v>10253.730000000001</v>
      </c>
    </row>
    <row r="132" spans="2:65" s="1" customFormat="1" ht="16.5" customHeight="1">
      <c r="B132" s="129"/>
      <c r="C132" s="130" t="s">
        <v>145</v>
      </c>
      <c r="D132" s="130" t="s">
        <v>119</v>
      </c>
      <c r="E132" s="131" t="s">
        <v>302</v>
      </c>
      <c r="F132" s="132" t="s">
        <v>303</v>
      </c>
      <c r="G132" s="133" t="s">
        <v>304</v>
      </c>
      <c r="H132" s="134">
        <v>7</v>
      </c>
      <c r="I132" s="135">
        <v>450</v>
      </c>
      <c r="J132" s="135">
        <f t="shared" ref="J132:J165" si="10">ROUND(I132*H132,2)</f>
        <v>3150</v>
      </c>
      <c r="K132" s="136"/>
      <c r="L132" s="25"/>
      <c r="M132" s="137" t="s">
        <v>1</v>
      </c>
      <c r="N132" s="138" t="s">
        <v>38</v>
      </c>
      <c r="O132" s="139">
        <v>0</v>
      </c>
      <c r="P132" s="139">
        <f t="shared" ref="P132:P165" si="11">O132*H132</f>
        <v>0</v>
      </c>
      <c r="Q132" s="139">
        <v>0</v>
      </c>
      <c r="R132" s="139">
        <f t="shared" ref="R132:R165" si="12">Q132*H132</f>
        <v>0</v>
      </c>
      <c r="S132" s="139">
        <v>0</v>
      </c>
      <c r="T132" s="140">
        <f t="shared" ref="T132:T165" si="13">S132*H132</f>
        <v>0</v>
      </c>
      <c r="AR132" s="141" t="s">
        <v>123</v>
      </c>
      <c r="AT132" s="141" t="s">
        <v>119</v>
      </c>
      <c r="AU132" s="141" t="s">
        <v>117</v>
      </c>
      <c r="AY132" s="13" t="s">
        <v>118</v>
      </c>
      <c r="BE132" s="142">
        <f t="shared" ref="BE132:BE165" si="14">IF(N132="základná",J132,0)</f>
        <v>0</v>
      </c>
      <c r="BF132" s="142">
        <f t="shared" ref="BF132:BF165" si="15">IF(N132="znížená",J132,0)</f>
        <v>3150</v>
      </c>
      <c r="BG132" s="142">
        <f t="shared" ref="BG132:BG165" si="16">IF(N132="zákl. prenesená",J132,0)</f>
        <v>0</v>
      </c>
      <c r="BH132" s="142">
        <f t="shared" ref="BH132:BH165" si="17">IF(N132="zníž. prenesená",J132,0)</f>
        <v>0</v>
      </c>
      <c r="BI132" s="142">
        <f t="shared" ref="BI132:BI165" si="18">IF(N132="nulová",J132,0)</f>
        <v>0</v>
      </c>
      <c r="BJ132" s="13" t="s">
        <v>117</v>
      </c>
      <c r="BK132" s="142">
        <f t="shared" ref="BK132:BK165" si="19">ROUND(I132*H132,2)</f>
        <v>3150</v>
      </c>
      <c r="BL132" s="13" t="s">
        <v>123</v>
      </c>
      <c r="BM132" s="141" t="s">
        <v>148</v>
      </c>
    </row>
    <row r="133" spans="2:65" s="1" customFormat="1" ht="16.5" customHeight="1">
      <c r="B133" s="129"/>
      <c r="C133" s="130" t="s">
        <v>134</v>
      </c>
      <c r="D133" s="130" t="s">
        <v>119</v>
      </c>
      <c r="E133" s="131" t="s">
        <v>305</v>
      </c>
      <c r="F133" s="132" t="s">
        <v>306</v>
      </c>
      <c r="G133" s="133" t="s">
        <v>304</v>
      </c>
      <c r="H133" s="134">
        <v>7</v>
      </c>
      <c r="I133" s="135">
        <v>700</v>
      </c>
      <c r="J133" s="135">
        <f t="shared" si="10"/>
        <v>4900</v>
      </c>
      <c r="K133" s="136"/>
      <c r="L133" s="25"/>
      <c r="M133" s="137" t="s">
        <v>1</v>
      </c>
      <c r="N133" s="138" t="s">
        <v>38</v>
      </c>
      <c r="O133" s="139">
        <v>0</v>
      </c>
      <c r="P133" s="139">
        <f t="shared" si="11"/>
        <v>0</v>
      </c>
      <c r="Q133" s="139">
        <v>0</v>
      </c>
      <c r="R133" s="139">
        <f t="shared" si="12"/>
        <v>0</v>
      </c>
      <c r="S133" s="139">
        <v>0</v>
      </c>
      <c r="T133" s="140">
        <f t="shared" si="13"/>
        <v>0</v>
      </c>
      <c r="AR133" s="141" t="s">
        <v>123</v>
      </c>
      <c r="AT133" s="141" t="s">
        <v>119</v>
      </c>
      <c r="AU133" s="141" t="s">
        <v>117</v>
      </c>
      <c r="AY133" s="13" t="s">
        <v>118</v>
      </c>
      <c r="BE133" s="142">
        <f t="shared" si="14"/>
        <v>0</v>
      </c>
      <c r="BF133" s="142">
        <f t="shared" si="15"/>
        <v>4900</v>
      </c>
      <c r="BG133" s="142">
        <f t="shared" si="16"/>
        <v>0</v>
      </c>
      <c r="BH133" s="142">
        <f t="shared" si="17"/>
        <v>0</v>
      </c>
      <c r="BI133" s="142">
        <f t="shared" si="18"/>
        <v>0</v>
      </c>
      <c r="BJ133" s="13" t="s">
        <v>117</v>
      </c>
      <c r="BK133" s="142">
        <f t="shared" si="19"/>
        <v>4900</v>
      </c>
      <c r="BL133" s="13" t="s">
        <v>123</v>
      </c>
      <c r="BM133" s="141" t="s">
        <v>123</v>
      </c>
    </row>
    <row r="134" spans="2:65" s="1" customFormat="1" ht="24.2" customHeight="1">
      <c r="B134" s="129"/>
      <c r="C134" s="130" t="s">
        <v>153</v>
      </c>
      <c r="D134" s="130" t="s">
        <v>119</v>
      </c>
      <c r="E134" s="131" t="s">
        <v>307</v>
      </c>
      <c r="F134" s="132" t="s">
        <v>308</v>
      </c>
      <c r="G134" s="133" t="s">
        <v>122</v>
      </c>
      <c r="H134" s="134">
        <v>32</v>
      </c>
      <c r="I134" s="135">
        <v>5.81</v>
      </c>
      <c r="J134" s="135">
        <f t="shared" si="10"/>
        <v>185.92</v>
      </c>
      <c r="K134" s="136"/>
      <c r="L134" s="25"/>
      <c r="M134" s="137" t="s">
        <v>1</v>
      </c>
      <c r="N134" s="138" t="s">
        <v>38</v>
      </c>
      <c r="O134" s="139">
        <v>0</v>
      </c>
      <c r="P134" s="139">
        <f t="shared" si="11"/>
        <v>0</v>
      </c>
      <c r="Q134" s="139">
        <v>0</v>
      </c>
      <c r="R134" s="139">
        <f t="shared" si="12"/>
        <v>0</v>
      </c>
      <c r="S134" s="139">
        <v>0</v>
      </c>
      <c r="T134" s="140">
        <f t="shared" si="13"/>
        <v>0</v>
      </c>
      <c r="AR134" s="141" t="s">
        <v>123</v>
      </c>
      <c r="AT134" s="141" t="s">
        <v>119</v>
      </c>
      <c r="AU134" s="141" t="s">
        <v>117</v>
      </c>
      <c r="AY134" s="13" t="s">
        <v>118</v>
      </c>
      <c r="BE134" s="142">
        <f t="shared" si="14"/>
        <v>0</v>
      </c>
      <c r="BF134" s="142">
        <f t="shared" si="15"/>
        <v>185.92</v>
      </c>
      <c r="BG134" s="142">
        <f t="shared" si="16"/>
        <v>0</v>
      </c>
      <c r="BH134" s="142">
        <f t="shared" si="17"/>
        <v>0</v>
      </c>
      <c r="BI134" s="142">
        <f t="shared" si="18"/>
        <v>0</v>
      </c>
      <c r="BJ134" s="13" t="s">
        <v>117</v>
      </c>
      <c r="BK134" s="142">
        <f t="shared" si="19"/>
        <v>185.92</v>
      </c>
      <c r="BL134" s="13" t="s">
        <v>123</v>
      </c>
      <c r="BM134" s="141" t="s">
        <v>156</v>
      </c>
    </row>
    <row r="135" spans="2:65" s="1" customFormat="1" ht="37.9" customHeight="1">
      <c r="B135" s="129"/>
      <c r="C135" s="145" t="s">
        <v>138</v>
      </c>
      <c r="D135" s="145" t="s">
        <v>149</v>
      </c>
      <c r="E135" s="146" t="s">
        <v>309</v>
      </c>
      <c r="F135" s="147" t="s">
        <v>310</v>
      </c>
      <c r="G135" s="148" t="s">
        <v>122</v>
      </c>
      <c r="H135" s="149">
        <v>32</v>
      </c>
      <c r="I135" s="150">
        <v>1.1399999999999999</v>
      </c>
      <c r="J135" s="150">
        <f t="shared" si="10"/>
        <v>36.479999999999997</v>
      </c>
      <c r="K135" s="151"/>
      <c r="L135" s="152"/>
      <c r="M135" s="153" t="s">
        <v>1</v>
      </c>
      <c r="N135" s="154" t="s">
        <v>38</v>
      </c>
      <c r="O135" s="139">
        <v>0</v>
      </c>
      <c r="P135" s="139">
        <f t="shared" si="11"/>
        <v>0</v>
      </c>
      <c r="Q135" s="139">
        <v>0</v>
      </c>
      <c r="R135" s="139">
        <f t="shared" si="12"/>
        <v>0</v>
      </c>
      <c r="S135" s="139">
        <v>0</v>
      </c>
      <c r="T135" s="140">
        <f t="shared" si="13"/>
        <v>0</v>
      </c>
      <c r="AR135" s="141" t="s">
        <v>152</v>
      </c>
      <c r="AT135" s="141" t="s">
        <v>149</v>
      </c>
      <c r="AU135" s="141" t="s">
        <v>117</v>
      </c>
      <c r="AY135" s="13" t="s">
        <v>118</v>
      </c>
      <c r="BE135" s="142">
        <f t="shared" si="14"/>
        <v>0</v>
      </c>
      <c r="BF135" s="142">
        <f t="shared" si="15"/>
        <v>36.479999999999997</v>
      </c>
      <c r="BG135" s="142">
        <f t="shared" si="16"/>
        <v>0</v>
      </c>
      <c r="BH135" s="142">
        <f t="shared" si="17"/>
        <v>0</v>
      </c>
      <c r="BI135" s="142">
        <f t="shared" si="18"/>
        <v>0</v>
      </c>
      <c r="BJ135" s="13" t="s">
        <v>117</v>
      </c>
      <c r="BK135" s="142">
        <f t="shared" si="19"/>
        <v>36.479999999999997</v>
      </c>
      <c r="BL135" s="13" t="s">
        <v>123</v>
      </c>
      <c r="BM135" s="141" t="s">
        <v>7</v>
      </c>
    </row>
    <row r="136" spans="2:65" s="1" customFormat="1" ht="24.2" customHeight="1">
      <c r="B136" s="129"/>
      <c r="C136" s="130" t="s">
        <v>161</v>
      </c>
      <c r="D136" s="130" t="s">
        <v>119</v>
      </c>
      <c r="E136" s="131" t="s">
        <v>311</v>
      </c>
      <c r="F136" s="132" t="s">
        <v>312</v>
      </c>
      <c r="G136" s="133" t="s">
        <v>122</v>
      </c>
      <c r="H136" s="134">
        <v>40</v>
      </c>
      <c r="I136" s="135">
        <v>6.4</v>
      </c>
      <c r="J136" s="135">
        <f t="shared" si="10"/>
        <v>256</v>
      </c>
      <c r="K136" s="136"/>
      <c r="L136" s="25"/>
      <c r="M136" s="137" t="s">
        <v>1</v>
      </c>
      <c r="N136" s="138" t="s">
        <v>38</v>
      </c>
      <c r="O136" s="139">
        <v>0</v>
      </c>
      <c r="P136" s="139">
        <f t="shared" si="11"/>
        <v>0</v>
      </c>
      <c r="Q136" s="139">
        <v>0</v>
      </c>
      <c r="R136" s="139">
        <f t="shared" si="12"/>
        <v>0</v>
      </c>
      <c r="S136" s="139">
        <v>0</v>
      </c>
      <c r="T136" s="140">
        <f t="shared" si="13"/>
        <v>0</v>
      </c>
      <c r="AR136" s="141" t="s">
        <v>123</v>
      </c>
      <c r="AT136" s="141" t="s">
        <v>119</v>
      </c>
      <c r="AU136" s="141" t="s">
        <v>117</v>
      </c>
      <c r="AY136" s="13" t="s">
        <v>118</v>
      </c>
      <c r="BE136" s="142">
        <f t="shared" si="14"/>
        <v>0</v>
      </c>
      <c r="BF136" s="142">
        <f t="shared" si="15"/>
        <v>256</v>
      </c>
      <c r="BG136" s="142">
        <f t="shared" si="16"/>
        <v>0</v>
      </c>
      <c r="BH136" s="142">
        <f t="shared" si="17"/>
        <v>0</v>
      </c>
      <c r="BI136" s="142">
        <f t="shared" si="18"/>
        <v>0</v>
      </c>
      <c r="BJ136" s="13" t="s">
        <v>117</v>
      </c>
      <c r="BK136" s="142">
        <f t="shared" si="19"/>
        <v>256</v>
      </c>
      <c r="BL136" s="13" t="s">
        <v>123</v>
      </c>
      <c r="BM136" s="141" t="s">
        <v>164</v>
      </c>
    </row>
    <row r="137" spans="2:65" s="1" customFormat="1" ht="37.9" customHeight="1">
      <c r="B137" s="129"/>
      <c r="C137" s="145" t="s">
        <v>142</v>
      </c>
      <c r="D137" s="145" t="s">
        <v>149</v>
      </c>
      <c r="E137" s="146" t="s">
        <v>313</v>
      </c>
      <c r="F137" s="147" t="s">
        <v>314</v>
      </c>
      <c r="G137" s="148" t="s">
        <v>122</v>
      </c>
      <c r="H137" s="149">
        <v>40</v>
      </c>
      <c r="I137" s="150">
        <v>1.86</v>
      </c>
      <c r="J137" s="150">
        <f t="shared" si="10"/>
        <v>74.400000000000006</v>
      </c>
      <c r="K137" s="151"/>
      <c r="L137" s="152"/>
      <c r="M137" s="153" t="s">
        <v>1</v>
      </c>
      <c r="N137" s="154" t="s">
        <v>38</v>
      </c>
      <c r="O137" s="139">
        <v>0</v>
      </c>
      <c r="P137" s="139">
        <f t="shared" si="11"/>
        <v>0</v>
      </c>
      <c r="Q137" s="139">
        <v>0</v>
      </c>
      <c r="R137" s="139">
        <f t="shared" si="12"/>
        <v>0</v>
      </c>
      <c r="S137" s="139">
        <v>0</v>
      </c>
      <c r="T137" s="140">
        <f t="shared" si="13"/>
        <v>0</v>
      </c>
      <c r="AR137" s="141" t="s">
        <v>152</v>
      </c>
      <c r="AT137" s="141" t="s">
        <v>149</v>
      </c>
      <c r="AU137" s="141" t="s">
        <v>117</v>
      </c>
      <c r="AY137" s="13" t="s">
        <v>118</v>
      </c>
      <c r="BE137" s="142">
        <f t="shared" si="14"/>
        <v>0</v>
      </c>
      <c r="BF137" s="142">
        <f t="shared" si="15"/>
        <v>74.400000000000006</v>
      </c>
      <c r="BG137" s="142">
        <f t="shared" si="16"/>
        <v>0</v>
      </c>
      <c r="BH137" s="142">
        <f t="shared" si="17"/>
        <v>0</v>
      </c>
      <c r="BI137" s="142">
        <f t="shared" si="18"/>
        <v>0</v>
      </c>
      <c r="BJ137" s="13" t="s">
        <v>117</v>
      </c>
      <c r="BK137" s="142">
        <f t="shared" si="19"/>
        <v>74.400000000000006</v>
      </c>
      <c r="BL137" s="13" t="s">
        <v>123</v>
      </c>
      <c r="BM137" s="141" t="s">
        <v>169</v>
      </c>
    </row>
    <row r="138" spans="2:65" s="1" customFormat="1" ht="24.2" customHeight="1">
      <c r="B138" s="129"/>
      <c r="C138" s="130" t="s">
        <v>170</v>
      </c>
      <c r="D138" s="130" t="s">
        <v>119</v>
      </c>
      <c r="E138" s="131" t="s">
        <v>315</v>
      </c>
      <c r="F138" s="132" t="s">
        <v>316</v>
      </c>
      <c r="G138" s="133" t="s">
        <v>122</v>
      </c>
      <c r="H138" s="134">
        <v>54</v>
      </c>
      <c r="I138" s="135">
        <v>7.3</v>
      </c>
      <c r="J138" s="135">
        <f t="shared" si="10"/>
        <v>394.2</v>
      </c>
      <c r="K138" s="136"/>
      <c r="L138" s="25"/>
      <c r="M138" s="137" t="s">
        <v>1</v>
      </c>
      <c r="N138" s="138" t="s">
        <v>38</v>
      </c>
      <c r="O138" s="139">
        <v>0</v>
      </c>
      <c r="P138" s="139">
        <f t="shared" si="11"/>
        <v>0</v>
      </c>
      <c r="Q138" s="139">
        <v>0</v>
      </c>
      <c r="R138" s="139">
        <f t="shared" si="12"/>
        <v>0</v>
      </c>
      <c r="S138" s="139">
        <v>0</v>
      </c>
      <c r="T138" s="140">
        <f t="shared" si="13"/>
        <v>0</v>
      </c>
      <c r="AR138" s="141" t="s">
        <v>123</v>
      </c>
      <c r="AT138" s="141" t="s">
        <v>119</v>
      </c>
      <c r="AU138" s="141" t="s">
        <v>117</v>
      </c>
      <c r="AY138" s="13" t="s">
        <v>118</v>
      </c>
      <c r="BE138" s="142">
        <f t="shared" si="14"/>
        <v>0</v>
      </c>
      <c r="BF138" s="142">
        <f t="shared" si="15"/>
        <v>394.2</v>
      </c>
      <c r="BG138" s="142">
        <f t="shared" si="16"/>
        <v>0</v>
      </c>
      <c r="BH138" s="142">
        <f t="shared" si="17"/>
        <v>0</v>
      </c>
      <c r="BI138" s="142">
        <f t="shared" si="18"/>
        <v>0</v>
      </c>
      <c r="BJ138" s="13" t="s">
        <v>117</v>
      </c>
      <c r="BK138" s="142">
        <f t="shared" si="19"/>
        <v>394.2</v>
      </c>
      <c r="BL138" s="13" t="s">
        <v>123</v>
      </c>
      <c r="BM138" s="141" t="s">
        <v>173</v>
      </c>
    </row>
    <row r="139" spans="2:65" s="1" customFormat="1" ht="37.9" customHeight="1">
      <c r="B139" s="129"/>
      <c r="C139" s="145" t="s">
        <v>148</v>
      </c>
      <c r="D139" s="145" t="s">
        <v>149</v>
      </c>
      <c r="E139" s="146" t="s">
        <v>317</v>
      </c>
      <c r="F139" s="147" t="s">
        <v>318</v>
      </c>
      <c r="G139" s="148" t="s">
        <v>122</v>
      </c>
      <c r="H139" s="149">
        <v>54</v>
      </c>
      <c r="I139" s="150">
        <v>2.87</v>
      </c>
      <c r="J139" s="150">
        <f t="shared" si="10"/>
        <v>154.97999999999999</v>
      </c>
      <c r="K139" s="151"/>
      <c r="L139" s="152"/>
      <c r="M139" s="153" t="s">
        <v>1</v>
      </c>
      <c r="N139" s="154" t="s">
        <v>38</v>
      </c>
      <c r="O139" s="139">
        <v>0</v>
      </c>
      <c r="P139" s="139">
        <f t="shared" si="11"/>
        <v>0</v>
      </c>
      <c r="Q139" s="139">
        <v>0</v>
      </c>
      <c r="R139" s="139">
        <f t="shared" si="12"/>
        <v>0</v>
      </c>
      <c r="S139" s="139">
        <v>0</v>
      </c>
      <c r="T139" s="140">
        <f t="shared" si="13"/>
        <v>0</v>
      </c>
      <c r="AR139" s="141" t="s">
        <v>152</v>
      </c>
      <c r="AT139" s="141" t="s">
        <v>149</v>
      </c>
      <c r="AU139" s="141" t="s">
        <v>117</v>
      </c>
      <c r="AY139" s="13" t="s">
        <v>118</v>
      </c>
      <c r="BE139" s="142">
        <f t="shared" si="14"/>
        <v>0</v>
      </c>
      <c r="BF139" s="142">
        <f t="shared" si="15"/>
        <v>154.97999999999999</v>
      </c>
      <c r="BG139" s="142">
        <f t="shared" si="16"/>
        <v>0</v>
      </c>
      <c r="BH139" s="142">
        <f t="shared" si="17"/>
        <v>0</v>
      </c>
      <c r="BI139" s="142">
        <f t="shared" si="18"/>
        <v>0</v>
      </c>
      <c r="BJ139" s="13" t="s">
        <v>117</v>
      </c>
      <c r="BK139" s="142">
        <f t="shared" si="19"/>
        <v>154.97999999999999</v>
      </c>
      <c r="BL139" s="13" t="s">
        <v>123</v>
      </c>
      <c r="BM139" s="141" t="s">
        <v>176</v>
      </c>
    </row>
    <row r="140" spans="2:65" s="1" customFormat="1" ht="16.5" customHeight="1">
      <c r="B140" s="129"/>
      <c r="C140" s="130" t="s">
        <v>177</v>
      </c>
      <c r="D140" s="130" t="s">
        <v>119</v>
      </c>
      <c r="E140" s="131" t="s">
        <v>319</v>
      </c>
      <c r="F140" s="132" t="s">
        <v>320</v>
      </c>
      <c r="G140" s="133" t="s">
        <v>141</v>
      </c>
      <c r="H140" s="134">
        <v>10</v>
      </c>
      <c r="I140" s="135">
        <v>3.41</v>
      </c>
      <c r="J140" s="135">
        <f t="shared" si="10"/>
        <v>34.1</v>
      </c>
      <c r="K140" s="136"/>
      <c r="L140" s="25"/>
      <c r="M140" s="137" t="s">
        <v>1</v>
      </c>
      <c r="N140" s="138" t="s">
        <v>38</v>
      </c>
      <c r="O140" s="139">
        <v>0</v>
      </c>
      <c r="P140" s="139">
        <f t="shared" si="11"/>
        <v>0</v>
      </c>
      <c r="Q140" s="139">
        <v>0</v>
      </c>
      <c r="R140" s="139">
        <f t="shared" si="12"/>
        <v>0</v>
      </c>
      <c r="S140" s="139">
        <v>0</v>
      </c>
      <c r="T140" s="140">
        <f t="shared" si="13"/>
        <v>0</v>
      </c>
      <c r="AR140" s="141" t="s">
        <v>123</v>
      </c>
      <c r="AT140" s="141" t="s">
        <v>119</v>
      </c>
      <c r="AU140" s="141" t="s">
        <v>117</v>
      </c>
      <c r="AY140" s="13" t="s">
        <v>118</v>
      </c>
      <c r="BE140" s="142">
        <f t="shared" si="14"/>
        <v>0</v>
      </c>
      <c r="BF140" s="142">
        <f t="shared" si="15"/>
        <v>34.1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3" t="s">
        <v>117</v>
      </c>
      <c r="BK140" s="142">
        <f t="shared" si="19"/>
        <v>34.1</v>
      </c>
      <c r="BL140" s="13" t="s">
        <v>123</v>
      </c>
      <c r="BM140" s="141" t="s">
        <v>180</v>
      </c>
    </row>
    <row r="141" spans="2:65" s="1" customFormat="1" ht="24.2" customHeight="1">
      <c r="B141" s="129"/>
      <c r="C141" s="145" t="s">
        <v>123</v>
      </c>
      <c r="D141" s="145" t="s">
        <v>149</v>
      </c>
      <c r="E141" s="146" t="s">
        <v>321</v>
      </c>
      <c r="F141" s="147" t="s">
        <v>322</v>
      </c>
      <c r="G141" s="148" t="s">
        <v>141</v>
      </c>
      <c r="H141" s="149">
        <v>10</v>
      </c>
      <c r="I141" s="150">
        <v>0.31</v>
      </c>
      <c r="J141" s="150">
        <f t="shared" si="10"/>
        <v>3.1</v>
      </c>
      <c r="K141" s="151"/>
      <c r="L141" s="152"/>
      <c r="M141" s="153" t="s">
        <v>1</v>
      </c>
      <c r="N141" s="154" t="s">
        <v>38</v>
      </c>
      <c r="O141" s="139">
        <v>0</v>
      </c>
      <c r="P141" s="139">
        <f t="shared" si="11"/>
        <v>0</v>
      </c>
      <c r="Q141" s="139">
        <v>0</v>
      </c>
      <c r="R141" s="139">
        <f t="shared" si="12"/>
        <v>0</v>
      </c>
      <c r="S141" s="139">
        <v>0</v>
      </c>
      <c r="T141" s="140">
        <f t="shared" si="13"/>
        <v>0</v>
      </c>
      <c r="AR141" s="141" t="s">
        <v>152</v>
      </c>
      <c r="AT141" s="141" t="s">
        <v>149</v>
      </c>
      <c r="AU141" s="141" t="s">
        <v>117</v>
      </c>
      <c r="AY141" s="13" t="s">
        <v>118</v>
      </c>
      <c r="BE141" s="142">
        <f t="shared" si="14"/>
        <v>0</v>
      </c>
      <c r="BF141" s="142">
        <f t="shared" si="15"/>
        <v>3.1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3" t="s">
        <v>117</v>
      </c>
      <c r="BK141" s="142">
        <f t="shared" si="19"/>
        <v>3.1</v>
      </c>
      <c r="BL141" s="13" t="s">
        <v>123</v>
      </c>
      <c r="BM141" s="141" t="s">
        <v>152</v>
      </c>
    </row>
    <row r="142" spans="2:65" s="1" customFormat="1" ht="16.5" customHeight="1">
      <c r="B142" s="129"/>
      <c r="C142" s="130" t="s">
        <v>183</v>
      </c>
      <c r="D142" s="130" t="s">
        <v>119</v>
      </c>
      <c r="E142" s="131" t="s">
        <v>323</v>
      </c>
      <c r="F142" s="132" t="s">
        <v>324</v>
      </c>
      <c r="G142" s="133" t="s">
        <v>141</v>
      </c>
      <c r="H142" s="134">
        <v>4</v>
      </c>
      <c r="I142" s="135">
        <v>3.8</v>
      </c>
      <c r="J142" s="135">
        <f t="shared" si="10"/>
        <v>15.2</v>
      </c>
      <c r="K142" s="136"/>
      <c r="L142" s="25"/>
      <c r="M142" s="137" t="s">
        <v>1</v>
      </c>
      <c r="N142" s="138" t="s">
        <v>38</v>
      </c>
      <c r="O142" s="139">
        <v>0</v>
      </c>
      <c r="P142" s="139">
        <f t="shared" si="11"/>
        <v>0</v>
      </c>
      <c r="Q142" s="139">
        <v>0</v>
      </c>
      <c r="R142" s="139">
        <f t="shared" si="12"/>
        <v>0</v>
      </c>
      <c r="S142" s="139">
        <v>0</v>
      </c>
      <c r="T142" s="140">
        <f t="shared" si="13"/>
        <v>0</v>
      </c>
      <c r="AR142" s="141" t="s">
        <v>123</v>
      </c>
      <c r="AT142" s="141" t="s">
        <v>119</v>
      </c>
      <c r="AU142" s="141" t="s">
        <v>117</v>
      </c>
      <c r="AY142" s="13" t="s">
        <v>118</v>
      </c>
      <c r="BE142" s="142">
        <f t="shared" si="14"/>
        <v>0</v>
      </c>
      <c r="BF142" s="142">
        <f t="shared" si="15"/>
        <v>15.2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3" t="s">
        <v>117</v>
      </c>
      <c r="BK142" s="142">
        <f t="shared" si="19"/>
        <v>15.2</v>
      </c>
      <c r="BL142" s="13" t="s">
        <v>123</v>
      </c>
      <c r="BM142" s="141" t="s">
        <v>186</v>
      </c>
    </row>
    <row r="143" spans="2:65" s="1" customFormat="1" ht="24.2" customHeight="1">
      <c r="B143" s="129"/>
      <c r="C143" s="145" t="s">
        <v>156</v>
      </c>
      <c r="D143" s="145" t="s">
        <v>149</v>
      </c>
      <c r="E143" s="146" t="s">
        <v>325</v>
      </c>
      <c r="F143" s="147" t="s">
        <v>326</v>
      </c>
      <c r="G143" s="148" t="s">
        <v>141</v>
      </c>
      <c r="H143" s="149">
        <v>4</v>
      </c>
      <c r="I143" s="150">
        <v>0.44</v>
      </c>
      <c r="J143" s="150">
        <f t="shared" si="10"/>
        <v>1.76</v>
      </c>
      <c r="K143" s="151"/>
      <c r="L143" s="152"/>
      <c r="M143" s="153" t="s">
        <v>1</v>
      </c>
      <c r="N143" s="154" t="s">
        <v>38</v>
      </c>
      <c r="O143" s="139">
        <v>0</v>
      </c>
      <c r="P143" s="139">
        <f t="shared" si="11"/>
        <v>0</v>
      </c>
      <c r="Q143" s="139">
        <v>0</v>
      </c>
      <c r="R143" s="139">
        <f t="shared" si="12"/>
        <v>0</v>
      </c>
      <c r="S143" s="139">
        <v>0</v>
      </c>
      <c r="T143" s="140">
        <f t="shared" si="13"/>
        <v>0</v>
      </c>
      <c r="AR143" s="141" t="s">
        <v>152</v>
      </c>
      <c r="AT143" s="141" t="s">
        <v>149</v>
      </c>
      <c r="AU143" s="141" t="s">
        <v>117</v>
      </c>
      <c r="AY143" s="13" t="s">
        <v>118</v>
      </c>
      <c r="BE143" s="142">
        <f t="shared" si="14"/>
        <v>0</v>
      </c>
      <c r="BF143" s="142">
        <f t="shared" si="15"/>
        <v>1.76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3" t="s">
        <v>117</v>
      </c>
      <c r="BK143" s="142">
        <f t="shared" si="19"/>
        <v>1.76</v>
      </c>
      <c r="BL143" s="13" t="s">
        <v>123</v>
      </c>
      <c r="BM143" s="141" t="s">
        <v>189</v>
      </c>
    </row>
    <row r="144" spans="2:65" s="1" customFormat="1" ht="16.5" customHeight="1">
      <c r="B144" s="129"/>
      <c r="C144" s="130" t="s">
        <v>190</v>
      </c>
      <c r="D144" s="130" t="s">
        <v>119</v>
      </c>
      <c r="E144" s="131" t="s">
        <v>327</v>
      </c>
      <c r="F144" s="132" t="s">
        <v>328</v>
      </c>
      <c r="G144" s="133" t="s">
        <v>141</v>
      </c>
      <c r="H144" s="134">
        <v>18</v>
      </c>
      <c r="I144" s="135">
        <v>4.0599999999999996</v>
      </c>
      <c r="J144" s="135">
        <f t="shared" si="10"/>
        <v>73.08</v>
      </c>
      <c r="K144" s="136"/>
      <c r="L144" s="25"/>
      <c r="M144" s="137" t="s">
        <v>1</v>
      </c>
      <c r="N144" s="138" t="s">
        <v>38</v>
      </c>
      <c r="O144" s="139">
        <v>0</v>
      </c>
      <c r="P144" s="139">
        <f t="shared" si="11"/>
        <v>0</v>
      </c>
      <c r="Q144" s="139">
        <v>0</v>
      </c>
      <c r="R144" s="139">
        <f t="shared" si="12"/>
        <v>0</v>
      </c>
      <c r="S144" s="139">
        <v>0</v>
      </c>
      <c r="T144" s="140">
        <f t="shared" si="13"/>
        <v>0</v>
      </c>
      <c r="AR144" s="141" t="s">
        <v>123</v>
      </c>
      <c r="AT144" s="141" t="s">
        <v>119</v>
      </c>
      <c r="AU144" s="141" t="s">
        <v>117</v>
      </c>
      <c r="AY144" s="13" t="s">
        <v>118</v>
      </c>
      <c r="BE144" s="142">
        <f t="shared" si="14"/>
        <v>0</v>
      </c>
      <c r="BF144" s="142">
        <f t="shared" si="15"/>
        <v>73.08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3" t="s">
        <v>117</v>
      </c>
      <c r="BK144" s="142">
        <f t="shared" si="19"/>
        <v>73.08</v>
      </c>
      <c r="BL144" s="13" t="s">
        <v>123</v>
      </c>
      <c r="BM144" s="141" t="s">
        <v>193</v>
      </c>
    </row>
    <row r="145" spans="2:65" s="1" customFormat="1" ht="24.2" customHeight="1">
      <c r="B145" s="129"/>
      <c r="C145" s="145" t="s">
        <v>7</v>
      </c>
      <c r="D145" s="145" t="s">
        <v>149</v>
      </c>
      <c r="E145" s="146" t="s">
        <v>329</v>
      </c>
      <c r="F145" s="147" t="s">
        <v>330</v>
      </c>
      <c r="G145" s="148" t="s">
        <v>141</v>
      </c>
      <c r="H145" s="149">
        <v>18</v>
      </c>
      <c r="I145" s="150">
        <v>0.65</v>
      </c>
      <c r="J145" s="150">
        <f t="shared" si="10"/>
        <v>11.7</v>
      </c>
      <c r="K145" s="151"/>
      <c r="L145" s="152"/>
      <c r="M145" s="153" t="s">
        <v>1</v>
      </c>
      <c r="N145" s="154" t="s">
        <v>38</v>
      </c>
      <c r="O145" s="139">
        <v>0</v>
      </c>
      <c r="P145" s="139">
        <f t="shared" si="11"/>
        <v>0</v>
      </c>
      <c r="Q145" s="139">
        <v>0</v>
      </c>
      <c r="R145" s="139">
        <f t="shared" si="12"/>
        <v>0</v>
      </c>
      <c r="S145" s="139">
        <v>0</v>
      </c>
      <c r="T145" s="140">
        <f t="shared" si="13"/>
        <v>0</v>
      </c>
      <c r="AR145" s="141" t="s">
        <v>152</v>
      </c>
      <c r="AT145" s="141" t="s">
        <v>149</v>
      </c>
      <c r="AU145" s="141" t="s">
        <v>117</v>
      </c>
      <c r="AY145" s="13" t="s">
        <v>118</v>
      </c>
      <c r="BE145" s="142">
        <f t="shared" si="14"/>
        <v>0</v>
      </c>
      <c r="BF145" s="142">
        <f t="shared" si="15"/>
        <v>11.7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3" t="s">
        <v>117</v>
      </c>
      <c r="BK145" s="142">
        <f t="shared" si="19"/>
        <v>11.7</v>
      </c>
      <c r="BL145" s="13" t="s">
        <v>123</v>
      </c>
      <c r="BM145" s="141" t="s">
        <v>196</v>
      </c>
    </row>
    <row r="146" spans="2:65" s="1" customFormat="1" ht="16.5" customHeight="1">
      <c r="B146" s="129"/>
      <c r="C146" s="130" t="s">
        <v>197</v>
      </c>
      <c r="D146" s="130" t="s">
        <v>119</v>
      </c>
      <c r="E146" s="131" t="s">
        <v>331</v>
      </c>
      <c r="F146" s="132" t="s">
        <v>332</v>
      </c>
      <c r="G146" s="133" t="s">
        <v>141</v>
      </c>
      <c r="H146" s="134">
        <v>2</v>
      </c>
      <c r="I146" s="135">
        <v>3.8</v>
      </c>
      <c r="J146" s="135">
        <f t="shared" si="10"/>
        <v>7.6</v>
      </c>
      <c r="K146" s="136"/>
      <c r="L146" s="25"/>
      <c r="M146" s="137" t="s">
        <v>1</v>
      </c>
      <c r="N146" s="138" t="s">
        <v>38</v>
      </c>
      <c r="O146" s="139">
        <v>0</v>
      </c>
      <c r="P146" s="139">
        <f t="shared" si="11"/>
        <v>0</v>
      </c>
      <c r="Q146" s="139">
        <v>0</v>
      </c>
      <c r="R146" s="139">
        <f t="shared" si="12"/>
        <v>0</v>
      </c>
      <c r="S146" s="139">
        <v>0</v>
      </c>
      <c r="T146" s="140">
        <f t="shared" si="13"/>
        <v>0</v>
      </c>
      <c r="AR146" s="141" t="s">
        <v>123</v>
      </c>
      <c r="AT146" s="141" t="s">
        <v>119</v>
      </c>
      <c r="AU146" s="141" t="s">
        <v>117</v>
      </c>
      <c r="AY146" s="13" t="s">
        <v>118</v>
      </c>
      <c r="BE146" s="142">
        <f t="shared" si="14"/>
        <v>0</v>
      </c>
      <c r="BF146" s="142">
        <f t="shared" si="15"/>
        <v>7.6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3" t="s">
        <v>117</v>
      </c>
      <c r="BK146" s="142">
        <f t="shared" si="19"/>
        <v>7.6</v>
      </c>
      <c r="BL146" s="13" t="s">
        <v>123</v>
      </c>
      <c r="BM146" s="141" t="s">
        <v>200</v>
      </c>
    </row>
    <row r="147" spans="2:65" s="1" customFormat="1" ht="24.2" customHeight="1">
      <c r="B147" s="129"/>
      <c r="C147" s="145" t="s">
        <v>164</v>
      </c>
      <c r="D147" s="145" t="s">
        <v>149</v>
      </c>
      <c r="E147" s="146" t="s">
        <v>333</v>
      </c>
      <c r="F147" s="147" t="s">
        <v>334</v>
      </c>
      <c r="G147" s="148" t="s">
        <v>141</v>
      </c>
      <c r="H147" s="149">
        <v>2</v>
      </c>
      <c r="I147" s="150">
        <v>0.42</v>
      </c>
      <c r="J147" s="150">
        <f t="shared" si="10"/>
        <v>0.84</v>
      </c>
      <c r="K147" s="151"/>
      <c r="L147" s="152"/>
      <c r="M147" s="153" t="s">
        <v>1</v>
      </c>
      <c r="N147" s="154" t="s">
        <v>38</v>
      </c>
      <c r="O147" s="139">
        <v>0</v>
      </c>
      <c r="P147" s="139">
        <f t="shared" si="11"/>
        <v>0</v>
      </c>
      <c r="Q147" s="139">
        <v>0</v>
      </c>
      <c r="R147" s="139">
        <f t="shared" si="12"/>
        <v>0</v>
      </c>
      <c r="S147" s="139">
        <v>0</v>
      </c>
      <c r="T147" s="140">
        <f t="shared" si="13"/>
        <v>0</v>
      </c>
      <c r="AR147" s="141" t="s">
        <v>152</v>
      </c>
      <c r="AT147" s="141" t="s">
        <v>149</v>
      </c>
      <c r="AU147" s="141" t="s">
        <v>117</v>
      </c>
      <c r="AY147" s="13" t="s">
        <v>118</v>
      </c>
      <c r="BE147" s="142">
        <f t="shared" si="14"/>
        <v>0</v>
      </c>
      <c r="BF147" s="142">
        <f t="shared" si="15"/>
        <v>0.84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3" t="s">
        <v>117</v>
      </c>
      <c r="BK147" s="142">
        <f t="shared" si="19"/>
        <v>0.84</v>
      </c>
      <c r="BL147" s="13" t="s">
        <v>123</v>
      </c>
      <c r="BM147" s="141" t="s">
        <v>203</v>
      </c>
    </row>
    <row r="148" spans="2:65" s="1" customFormat="1" ht="16.5" customHeight="1">
      <c r="B148" s="129"/>
      <c r="C148" s="130" t="s">
        <v>204</v>
      </c>
      <c r="D148" s="130" t="s">
        <v>119</v>
      </c>
      <c r="E148" s="131" t="s">
        <v>335</v>
      </c>
      <c r="F148" s="132" t="s">
        <v>336</v>
      </c>
      <c r="G148" s="133" t="s">
        <v>141</v>
      </c>
      <c r="H148" s="134">
        <v>36</v>
      </c>
      <c r="I148" s="135">
        <v>4.0599999999999996</v>
      </c>
      <c r="J148" s="135">
        <f t="shared" si="10"/>
        <v>146.16</v>
      </c>
      <c r="K148" s="136"/>
      <c r="L148" s="25"/>
      <c r="M148" s="137" t="s">
        <v>1</v>
      </c>
      <c r="N148" s="138" t="s">
        <v>38</v>
      </c>
      <c r="O148" s="139">
        <v>0</v>
      </c>
      <c r="P148" s="139">
        <f t="shared" si="11"/>
        <v>0</v>
      </c>
      <c r="Q148" s="139">
        <v>0</v>
      </c>
      <c r="R148" s="139">
        <f t="shared" si="12"/>
        <v>0</v>
      </c>
      <c r="S148" s="139">
        <v>0</v>
      </c>
      <c r="T148" s="140">
        <f t="shared" si="13"/>
        <v>0</v>
      </c>
      <c r="AR148" s="141" t="s">
        <v>123</v>
      </c>
      <c r="AT148" s="141" t="s">
        <v>119</v>
      </c>
      <c r="AU148" s="141" t="s">
        <v>117</v>
      </c>
      <c r="AY148" s="13" t="s">
        <v>118</v>
      </c>
      <c r="BE148" s="142">
        <f t="shared" si="14"/>
        <v>0</v>
      </c>
      <c r="BF148" s="142">
        <f t="shared" si="15"/>
        <v>146.16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3" t="s">
        <v>117</v>
      </c>
      <c r="BK148" s="142">
        <f t="shared" si="19"/>
        <v>146.16</v>
      </c>
      <c r="BL148" s="13" t="s">
        <v>123</v>
      </c>
      <c r="BM148" s="141" t="s">
        <v>207</v>
      </c>
    </row>
    <row r="149" spans="2:65" s="1" customFormat="1" ht="24.2" customHeight="1">
      <c r="B149" s="129"/>
      <c r="C149" s="145" t="s">
        <v>169</v>
      </c>
      <c r="D149" s="145" t="s">
        <v>149</v>
      </c>
      <c r="E149" s="146" t="s">
        <v>337</v>
      </c>
      <c r="F149" s="147" t="s">
        <v>338</v>
      </c>
      <c r="G149" s="148" t="s">
        <v>141</v>
      </c>
      <c r="H149" s="149">
        <v>14</v>
      </c>
      <c r="I149" s="150">
        <v>0.8</v>
      </c>
      <c r="J149" s="150">
        <f t="shared" si="10"/>
        <v>11.2</v>
      </c>
      <c r="K149" s="151"/>
      <c r="L149" s="152"/>
      <c r="M149" s="153" t="s">
        <v>1</v>
      </c>
      <c r="N149" s="154" t="s">
        <v>38</v>
      </c>
      <c r="O149" s="139">
        <v>0</v>
      </c>
      <c r="P149" s="139">
        <f t="shared" si="11"/>
        <v>0</v>
      </c>
      <c r="Q149" s="139">
        <v>0</v>
      </c>
      <c r="R149" s="139">
        <f t="shared" si="12"/>
        <v>0</v>
      </c>
      <c r="S149" s="139">
        <v>0</v>
      </c>
      <c r="T149" s="140">
        <f t="shared" si="13"/>
        <v>0</v>
      </c>
      <c r="AR149" s="141" t="s">
        <v>152</v>
      </c>
      <c r="AT149" s="141" t="s">
        <v>149</v>
      </c>
      <c r="AU149" s="141" t="s">
        <v>117</v>
      </c>
      <c r="AY149" s="13" t="s">
        <v>118</v>
      </c>
      <c r="BE149" s="142">
        <f t="shared" si="14"/>
        <v>0</v>
      </c>
      <c r="BF149" s="142">
        <f t="shared" si="15"/>
        <v>11.2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3" t="s">
        <v>117</v>
      </c>
      <c r="BK149" s="142">
        <f t="shared" si="19"/>
        <v>11.2</v>
      </c>
      <c r="BL149" s="13" t="s">
        <v>123</v>
      </c>
      <c r="BM149" s="141" t="s">
        <v>210</v>
      </c>
    </row>
    <row r="150" spans="2:65" s="1" customFormat="1" ht="24.2" customHeight="1">
      <c r="B150" s="129"/>
      <c r="C150" s="145" t="s">
        <v>211</v>
      </c>
      <c r="D150" s="145" t="s">
        <v>149</v>
      </c>
      <c r="E150" s="146" t="s">
        <v>339</v>
      </c>
      <c r="F150" s="147" t="s">
        <v>340</v>
      </c>
      <c r="G150" s="148" t="s">
        <v>141</v>
      </c>
      <c r="H150" s="149">
        <v>10</v>
      </c>
      <c r="I150" s="150">
        <v>0.8</v>
      </c>
      <c r="J150" s="150">
        <f t="shared" si="10"/>
        <v>8</v>
      </c>
      <c r="K150" s="151"/>
      <c r="L150" s="152"/>
      <c r="M150" s="153" t="s">
        <v>1</v>
      </c>
      <c r="N150" s="154" t="s">
        <v>38</v>
      </c>
      <c r="O150" s="139">
        <v>0</v>
      </c>
      <c r="P150" s="139">
        <f t="shared" si="11"/>
        <v>0</v>
      </c>
      <c r="Q150" s="139">
        <v>0</v>
      </c>
      <c r="R150" s="139">
        <f t="shared" si="12"/>
        <v>0</v>
      </c>
      <c r="S150" s="139">
        <v>0</v>
      </c>
      <c r="T150" s="140">
        <f t="shared" si="13"/>
        <v>0</v>
      </c>
      <c r="AR150" s="141" t="s">
        <v>152</v>
      </c>
      <c r="AT150" s="141" t="s">
        <v>149</v>
      </c>
      <c r="AU150" s="141" t="s">
        <v>117</v>
      </c>
      <c r="AY150" s="13" t="s">
        <v>118</v>
      </c>
      <c r="BE150" s="142">
        <f t="shared" si="14"/>
        <v>0</v>
      </c>
      <c r="BF150" s="142">
        <f t="shared" si="15"/>
        <v>8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3" t="s">
        <v>117</v>
      </c>
      <c r="BK150" s="142">
        <f t="shared" si="19"/>
        <v>8</v>
      </c>
      <c r="BL150" s="13" t="s">
        <v>123</v>
      </c>
      <c r="BM150" s="141" t="s">
        <v>214</v>
      </c>
    </row>
    <row r="151" spans="2:65" s="1" customFormat="1" ht="24.2" customHeight="1">
      <c r="B151" s="129"/>
      <c r="C151" s="145" t="s">
        <v>173</v>
      </c>
      <c r="D151" s="145" t="s">
        <v>149</v>
      </c>
      <c r="E151" s="146" t="s">
        <v>341</v>
      </c>
      <c r="F151" s="147" t="s">
        <v>342</v>
      </c>
      <c r="G151" s="148" t="s">
        <v>141</v>
      </c>
      <c r="H151" s="149">
        <v>10</v>
      </c>
      <c r="I151" s="150">
        <v>1.71</v>
      </c>
      <c r="J151" s="150">
        <f t="shared" si="10"/>
        <v>17.100000000000001</v>
      </c>
      <c r="K151" s="151"/>
      <c r="L151" s="152"/>
      <c r="M151" s="153" t="s">
        <v>1</v>
      </c>
      <c r="N151" s="154" t="s">
        <v>38</v>
      </c>
      <c r="O151" s="139">
        <v>0</v>
      </c>
      <c r="P151" s="139">
        <f t="shared" si="11"/>
        <v>0</v>
      </c>
      <c r="Q151" s="139">
        <v>0</v>
      </c>
      <c r="R151" s="139">
        <f t="shared" si="12"/>
        <v>0</v>
      </c>
      <c r="S151" s="139">
        <v>0</v>
      </c>
      <c r="T151" s="140">
        <f t="shared" si="13"/>
        <v>0</v>
      </c>
      <c r="AR151" s="141" t="s">
        <v>152</v>
      </c>
      <c r="AT151" s="141" t="s">
        <v>149</v>
      </c>
      <c r="AU151" s="141" t="s">
        <v>117</v>
      </c>
      <c r="AY151" s="13" t="s">
        <v>118</v>
      </c>
      <c r="BE151" s="142">
        <f t="shared" si="14"/>
        <v>0</v>
      </c>
      <c r="BF151" s="142">
        <f t="shared" si="15"/>
        <v>17.100000000000001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3" t="s">
        <v>117</v>
      </c>
      <c r="BK151" s="142">
        <f t="shared" si="19"/>
        <v>17.100000000000001</v>
      </c>
      <c r="BL151" s="13" t="s">
        <v>123</v>
      </c>
      <c r="BM151" s="141" t="s">
        <v>217</v>
      </c>
    </row>
    <row r="152" spans="2:65" s="1" customFormat="1" ht="16.5" customHeight="1">
      <c r="B152" s="129"/>
      <c r="C152" s="130" t="s">
        <v>218</v>
      </c>
      <c r="D152" s="130" t="s">
        <v>119</v>
      </c>
      <c r="E152" s="131" t="s">
        <v>343</v>
      </c>
      <c r="F152" s="132" t="s">
        <v>344</v>
      </c>
      <c r="G152" s="133" t="s">
        <v>141</v>
      </c>
      <c r="H152" s="134">
        <v>16</v>
      </c>
      <c r="I152" s="135">
        <v>4.0599999999999996</v>
      </c>
      <c r="J152" s="135">
        <f t="shared" si="10"/>
        <v>64.959999999999994</v>
      </c>
      <c r="K152" s="136"/>
      <c r="L152" s="25"/>
      <c r="M152" s="137" t="s">
        <v>1</v>
      </c>
      <c r="N152" s="138" t="s">
        <v>38</v>
      </c>
      <c r="O152" s="139">
        <v>0</v>
      </c>
      <c r="P152" s="139">
        <f t="shared" si="11"/>
        <v>0</v>
      </c>
      <c r="Q152" s="139">
        <v>0</v>
      </c>
      <c r="R152" s="139">
        <f t="shared" si="12"/>
        <v>0</v>
      </c>
      <c r="S152" s="139">
        <v>0</v>
      </c>
      <c r="T152" s="140">
        <f t="shared" si="13"/>
        <v>0</v>
      </c>
      <c r="AR152" s="141" t="s">
        <v>123</v>
      </c>
      <c r="AT152" s="141" t="s">
        <v>119</v>
      </c>
      <c r="AU152" s="141" t="s">
        <v>117</v>
      </c>
      <c r="AY152" s="13" t="s">
        <v>118</v>
      </c>
      <c r="BE152" s="142">
        <f t="shared" si="14"/>
        <v>0</v>
      </c>
      <c r="BF152" s="142">
        <f t="shared" si="15"/>
        <v>64.959999999999994</v>
      </c>
      <c r="BG152" s="142">
        <f t="shared" si="16"/>
        <v>0</v>
      </c>
      <c r="BH152" s="142">
        <f t="shared" si="17"/>
        <v>0</v>
      </c>
      <c r="BI152" s="142">
        <f t="shared" si="18"/>
        <v>0</v>
      </c>
      <c r="BJ152" s="13" t="s">
        <v>117</v>
      </c>
      <c r="BK152" s="142">
        <f t="shared" si="19"/>
        <v>64.959999999999994</v>
      </c>
      <c r="BL152" s="13" t="s">
        <v>123</v>
      </c>
      <c r="BM152" s="141" t="s">
        <v>221</v>
      </c>
    </row>
    <row r="153" spans="2:65" s="1" customFormat="1" ht="16.5" customHeight="1">
      <c r="B153" s="129"/>
      <c r="C153" s="130" t="s">
        <v>176</v>
      </c>
      <c r="D153" s="130" t="s">
        <v>119</v>
      </c>
      <c r="E153" s="131" t="s">
        <v>343</v>
      </c>
      <c r="F153" s="132" t="s">
        <v>344</v>
      </c>
      <c r="G153" s="133" t="s">
        <v>141</v>
      </c>
      <c r="H153" s="134">
        <v>16</v>
      </c>
      <c r="I153" s="135">
        <v>4.0599999999999996</v>
      </c>
      <c r="J153" s="135">
        <f t="shared" si="10"/>
        <v>64.959999999999994</v>
      </c>
      <c r="K153" s="136"/>
      <c r="L153" s="25"/>
      <c r="M153" s="137" t="s">
        <v>1</v>
      </c>
      <c r="N153" s="138" t="s">
        <v>38</v>
      </c>
      <c r="O153" s="139">
        <v>0</v>
      </c>
      <c r="P153" s="139">
        <f t="shared" si="11"/>
        <v>0</v>
      </c>
      <c r="Q153" s="139">
        <v>0</v>
      </c>
      <c r="R153" s="139">
        <f t="shared" si="12"/>
        <v>0</v>
      </c>
      <c r="S153" s="139">
        <v>0</v>
      </c>
      <c r="T153" s="140">
        <f t="shared" si="13"/>
        <v>0</v>
      </c>
      <c r="AR153" s="141" t="s">
        <v>123</v>
      </c>
      <c r="AT153" s="141" t="s">
        <v>119</v>
      </c>
      <c r="AU153" s="141" t="s">
        <v>117</v>
      </c>
      <c r="AY153" s="13" t="s">
        <v>118</v>
      </c>
      <c r="BE153" s="142">
        <f t="shared" si="14"/>
        <v>0</v>
      </c>
      <c r="BF153" s="142">
        <f t="shared" si="15"/>
        <v>64.959999999999994</v>
      </c>
      <c r="BG153" s="142">
        <f t="shared" si="16"/>
        <v>0</v>
      </c>
      <c r="BH153" s="142">
        <f t="shared" si="17"/>
        <v>0</v>
      </c>
      <c r="BI153" s="142">
        <f t="shared" si="18"/>
        <v>0</v>
      </c>
      <c r="BJ153" s="13" t="s">
        <v>117</v>
      </c>
      <c r="BK153" s="142">
        <f t="shared" si="19"/>
        <v>64.959999999999994</v>
      </c>
      <c r="BL153" s="13" t="s">
        <v>123</v>
      </c>
      <c r="BM153" s="141" t="s">
        <v>224</v>
      </c>
    </row>
    <row r="154" spans="2:65" s="1" customFormat="1" ht="24.2" customHeight="1">
      <c r="B154" s="129"/>
      <c r="C154" s="145" t="s">
        <v>225</v>
      </c>
      <c r="D154" s="145" t="s">
        <v>149</v>
      </c>
      <c r="E154" s="146" t="s">
        <v>345</v>
      </c>
      <c r="F154" s="147" t="s">
        <v>346</v>
      </c>
      <c r="G154" s="148" t="s">
        <v>141</v>
      </c>
      <c r="H154" s="149">
        <v>16</v>
      </c>
      <c r="I154" s="150">
        <v>0.41</v>
      </c>
      <c r="J154" s="150">
        <f t="shared" si="10"/>
        <v>6.56</v>
      </c>
      <c r="K154" s="151"/>
      <c r="L154" s="152"/>
      <c r="M154" s="153" t="s">
        <v>1</v>
      </c>
      <c r="N154" s="154" t="s">
        <v>38</v>
      </c>
      <c r="O154" s="139">
        <v>0</v>
      </c>
      <c r="P154" s="139">
        <f t="shared" si="11"/>
        <v>0</v>
      </c>
      <c r="Q154" s="139">
        <v>0</v>
      </c>
      <c r="R154" s="139">
        <f t="shared" si="12"/>
        <v>0</v>
      </c>
      <c r="S154" s="139">
        <v>0</v>
      </c>
      <c r="T154" s="140">
        <f t="shared" si="13"/>
        <v>0</v>
      </c>
      <c r="AR154" s="141" t="s">
        <v>152</v>
      </c>
      <c r="AT154" s="141" t="s">
        <v>149</v>
      </c>
      <c r="AU154" s="141" t="s">
        <v>117</v>
      </c>
      <c r="AY154" s="13" t="s">
        <v>118</v>
      </c>
      <c r="BE154" s="142">
        <f t="shared" si="14"/>
        <v>0</v>
      </c>
      <c r="BF154" s="142">
        <f t="shared" si="15"/>
        <v>6.56</v>
      </c>
      <c r="BG154" s="142">
        <f t="shared" si="16"/>
        <v>0</v>
      </c>
      <c r="BH154" s="142">
        <f t="shared" si="17"/>
        <v>0</v>
      </c>
      <c r="BI154" s="142">
        <f t="shared" si="18"/>
        <v>0</v>
      </c>
      <c r="BJ154" s="13" t="s">
        <v>117</v>
      </c>
      <c r="BK154" s="142">
        <f t="shared" si="19"/>
        <v>6.56</v>
      </c>
      <c r="BL154" s="13" t="s">
        <v>123</v>
      </c>
      <c r="BM154" s="141" t="s">
        <v>228</v>
      </c>
    </row>
    <row r="155" spans="2:65" s="1" customFormat="1" ht="24.2" customHeight="1">
      <c r="B155" s="129"/>
      <c r="C155" s="145" t="s">
        <v>180</v>
      </c>
      <c r="D155" s="145" t="s">
        <v>149</v>
      </c>
      <c r="E155" s="146" t="s">
        <v>347</v>
      </c>
      <c r="F155" s="147" t="s">
        <v>348</v>
      </c>
      <c r="G155" s="148" t="s">
        <v>141</v>
      </c>
      <c r="H155" s="149">
        <v>16</v>
      </c>
      <c r="I155" s="150">
        <v>0.41</v>
      </c>
      <c r="J155" s="150">
        <f t="shared" si="10"/>
        <v>6.56</v>
      </c>
      <c r="K155" s="151"/>
      <c r="L155" s="152"/>
      <c r="M155" s="153" t="s">
        <v>1</v>
      </c>
      <c r="N155" s="154" t="s">
        <v>38</v>
      </c>
      <c r="O155" s="139">
        <v>0</v>
      </c>
      <c r="P155" s="139">
        <f t="shared" si="11"/>
        <v>0</v>
      </c>
      <c r="Q155" s="139">
        <v>0</v>
      </c>
      <c r="R155" s="139">
        <f t="shared" si="12"/>
        <v>0</v>
      </c>
      <c r="S155" s="139">
        <v>0</v>
      </c>
      <c r="T155" s="140">
        <f t="shared" si="13"/>
        <v>0</v>
      </c>
      <c r="AR155" s="141" t="s">
        <v>152</v>
      </c>
      <c r="AT155" s="141" t="s">
        <v>149</v>
      </c>
      <c r="AU155" s="141" t="s">
        <v>117</v>
      </c>
      <c r="AY155" s="13" t="s">
        <v>118</v>
      </c>
      <c r="BE155" s="142">
        <f t="shared" si="14"/>
        <v>0</v>
      </c>
      <c r="BF155" s="142">
        <f t="shared" si="15"/>
        <v>6.56</v>
      </c>
      <c r="BG155" s="142">
        <f t="shared" si="16"/>
        <v>0</v>
      </c>
      <c r="BH155" s="142">
        <f t="shared" si="17"/>
        <v>0</v>
      </c>
      <c r="BI155" s="142">
        <f t="shared" si="18"/>
        <v>0</v>
      </c>
      <c r="BJ155" s="13" t="s">
        <v>117</v>
      </c>
      <c r="BK155" s="142">
        <f t="shared" si="19"/>
        <v>6.56</v>
      </c>
      <c r="BL155" s="13" t="s">
        <v>123</v>
      </c>
      <c r="BM155" s="141" t="s">
        <v>231</v>
      </c>
    </row>
    <row r="156" spans="2:65" s="1" customFormat="1" ht="33" customHeight="1">
      <c r="B156" s="129"/>
      <c r="C156" s="145" t="s">
        <v>232</v>
      </c>
      <c r="D156" s="145" t="s">
        <v>149</v>
      </c>
      <c r="E156" s="146" t="s">
        <v>349</v>
      </c>
      <c r="F156" s="147" t="s">
        <v>350</v>
      </c>
      <c r="G156" s="148" t="s">
        <v>141</v>
      </c>
      <c r="H156" s="149">
        <v>22</v>
      </c>
      <c r="I156" s="150">
        <v>0.33</v>
      </c>
      <c r="J156" s="150">
        <f t="shared" si="10"/>
        <v>7.26</v>
      </c>
      <c r="K156" s="151"/>
      <c r="L156" s="152"/>
      <c r="M156" s="153" t="s">
        <v>1</v>
      </c>
      <c r="N156" s="154" t="s">
        <v>38</v>
      </c>
      <c r="O156" s="139">
        <v>0</v>
      </c>
      <c r="P156" s="139">
        <f t="shared" si="11"/>
        <v>0</v>
      </c>
      <c r="Q156" s="139">
        <v>0</v>
      </c>
      <c r="R156" s="139">
        <f t="shared" si="12"/>
        <v>0</v>
      </c>
      <c r="S156" s="139">
        <v>0</v>
      </c>
      <c r="T156" s="140">
        <f t="shared" si="13"/>
        <v>0</v>
      </c>
      <c r="AR156" s="141" t="s">
        <v>152</v>
      </c>
      <c r="AT156" s="141" t="s">
        <v>149</v>
      </c>
      <c r="AU156" s="141" t="s">
        <v>117</v>
      </c>
      <c r="AY156" s="13" t="s">
        <v>118</v>
      </c>
      <c r="BE156" s="142">
        <f t="shared" si="14"/>
        <v>0</v>
      </c>
      <c r="BF156" s="142">
        <f t="shared" si="15"/>
        <v>7.26</v>
      </c>
      <c r="BG156" s="142">
        <f t="shared" si="16"/>
        <v>0</v>
      </c>
      <c r="BH156" s="142">
        <f t="shared" si="17"/>
        <v>0</v>
      </c>
      <c r="BI156" s="142">
        <f t="shared" si="18"/>
        <v>0</v>
      </c>
      <c r="BJ156" s="13" t="s">
        <v>117</v>
      </c>
      <c r="BK156" s="142">
        <f t="shared" si="19"/>
        <v>7.26</v>
      </c>
      <c r="BL156" s="13" t="s">
        <v>123</v>
      </c>
      <c r="BM156" s="141" t="s">
        <v>235</v>
      </c>
    </row>
    <row r="157" spans="2:65" s="1" customFormat="1" ht="24.2" customHeight="1">
      <c r="B157" s="129"/>
      <c r="C157" s="145" t="s">
        <v>152</v>
      </c>
      <c r="D157" s="145" t="s">
        <v>149</v>
      </c>
      <c r="E157" s="146" t="s">
        <v>351</v>
      </c>
      <c r="F157" s="147" t="s">
        <v>352</v>
      </c>
      <c r="G157" s="148" t="s">
        <v>141</v>
      </c>
      <c r="H157" s="149">
        <v>6</v>
      </c>
      <c r="I157" s="150">
        <v>0.28999999999999998</v>
      </c>
      <c r="J157" s="150">
        <f t="shared" si="10"/>
        <v>1.74</v>
      </c>
      <c r="K157" s="151"/>
      <c r="L157" s="152"/>
      <c r="M157" s="153" t="s">
        <v>1</v>
      </c>
      <c r="N157" s="154" t="s">
        <v>38</v>
      </c>
      <c r="O157" s="139">
        <v>0</v>
      </c>
      <c r="P157" s="139">
        <f t="shared" si="11"/>
        <v>0</v>
      </c>
      <c r="Q157" s="139">
        <v>0</v>
      </c>
      <c r="R157" s="139">
        <f t="shared" si="12"/>
        <v>0</v>
      </c>
      <c r="S157" s="139">
        <v>0</v>
      </c>
      <c r="T157" s="140">
        <f t="shared" si="13"/>
        <v>0</v>
      </c>
      <c r="AR157" s="141" t="s">
        <v>152</v>
      </c>
      <c r="AT157" s="141" t="s">
        <v>149</v>
      </c>
      <c r="AU157" s="141" t="s">
        <v>117</v>
      </c>
      <c r="AY157" s="13" t="s">
        <v>118</v>
      </c>
      <c r="BE157" s="142">
        <f t="shared" si="14"/>
        <v>0</v>
      </c>
      <c r="BF157" s="142">
        <f t="shared" si="15"/>
        <v>1.74</v>
      </c>
      <c r="BG157" s="142">
        <f t="shared" si="16"/>
        <v>0</v>
      </c>
      <c r="BH157" s="142">
        <f t="shared" si="17"/>
        <v>0</v>
      </c>
      <c r="BI157" s="142">
        <f t="shared" si="18"/>
        <v>0</v>
      </c>
      <c r="BJ157" s="13" t="s">
        <v>117</v>
      </c>
      <c r="BK157" s="142">
        <f t="shared" si="19"/>
        <v>1.74</v>
      </c>
      <c r="BL157" s="13" t="s">
        <v>123</v>
      </c>
      <c r="BM157" s="141" t="s">
        <v>238</v>
      </c>
    </row>
    <row r="158" spans="2:65" s="1" customFormat="1" ht="24.2" customHeight="1">
      <c r="B158" s="129"/>
      <c r="C158" s="145" t="s">
        <v>239</v>
      </c>
      <c r="D158" s="145" t="s">
        <v>149</v>
      </c>
      <c r="E158" s="146" t="s">
        <v>353</v>
      </c>
      <c r="F158" s="147" t="s">
        <v>354</v>
      </c>
      <c r="G158" s="148" t="s">
        <v>141</v>
      </c>
      <c r="H158" s="149">
        <v>8</v>
      </c>
      <c r="I158" s="150">
        <v>0.32</v>
      </c>
      <c r="J158" s="150">
        <f t="shared" si="10"/>
        <v>2.56</v>
      </c>
      <c r="K158" s="151"/>
      <c r="L158" s="152"/>
      <c r="M158" s="153" t="s">
        <v>1</v>
      </c>
      <c r="N158" s="154" t="s">
        <v>38</v>
      </c>
      <c r="O158" s="139">
        <v>0</v>
      </c>
      <c r="P158" s="139">
        <f t="shared" si="11"/>
        <v>0</v>
      </c>
      <c r="Q158" s="139">
        <v>0</v>
      </c>
      <c r="R158" s="139">
        <f t="shared" si="12"/>
        <v>0</v>
      </c>
      <c r="S158" s="139">
        <v>0</v>
      </c>
      <c r="T158" s="140">
        <f t="shared" si="13"/>
        <v>0</v>
      </c>
      <c r="AR158" s="141" t="s">
        <v>152</v>
      </c>
      <c r="AT158" s="141" t="s">
        <v>149</v>
      </c>
      <c r="AU158" s="141" t="s">
        <v>117</v>
      </c>
      <c r="AY158" s="13" t="s">
        <v>118</v>
      </c>
      <c r="BE158" s="142">
        <f t="shared" si="14"/>
        <v>0</v>
      </c>
      <c r="BF158" s="142">
        <f t="shared" si="15"/>
        <v>2.56</v>
      </c>
      <c r="BG158" s="142">
        <f t="shared" si="16"/>
        <v>0</v>
      </c>
      <c r="BH158" s="142">
        <f t="shared" si="17"/>
        <v>0</v>
      </c>
      <c r="BI158" s="142">
        <f t="shared" si="18"/>
        <v>0</v>
      </c>
      <c r="BJ158" s="13" t="s">
        <v>117</v>
      </c>
      <c r="BK158" s="142">
        <f t="shared" si="19"/>
        <v>2.56</v>
      </c>
      <c r="BL158" s="13" t="s">
        <v>123</v>
      </c>
      <c r="BM158" s="141" t="s">
        <v>242</v>
      </c>
    </row>
    <row r="159" spans="2:65" s="1" customFormat="1" ht="16.5" customHeight="1">
      <c r="B159" s="129"/>
      <c r="C159" s="145" t="s">
        <v>186</v>
      </c>
      <c r="D159" s="145" t="s">
        <v>149</v>
      </c>
      <c r="E159" s="146" t="s">
        <v>355</v>
      </c>
      <c r="F159" s="147" t="s">
        <v>356</v>
      </c>
      <c r="G159" s="148" t="s">
        <v>141</v>
      </c>
      <c r="H159" s="149">
        <v>88</v>
      </c>
      <c r="I159" s="150">
        <v>3</v>
      </c>
      <c r="J159" s="150">
        <f t="shared" si="10"/>
        <v>264</v>
      </c>
      <c r="K159" s="151"/>
      <c r="L159" s="152"/>
      <c r="M159" s="153" t="s">
        <v>1</v>
      </c>
      <c r="N159" s="154" t="s">
        <v>38</v>
      </c>
      <c r="O159" s="139">
        <v>0</v>
      </c>
      <c r="P159" s="139">
        <f t="shared" si="11"/>
        <v>0</v>
      </c>
      <c r="Q159" s="139">
        <v>0</v>
      </c>
      <c r="R159" s="139">
        <f t="shared" si="12"/>
        <v>0</v>
      </c>
      <c r="S159" s="139">
        <v>0</v>
      </c>
      <c r="T159" s="140">
        <f t="shared" si="13"/>
        <v>0</v>
      </c>
      <c r="AR159" s="141" t="s">
        <v>152</v>
      </c>
      <c r="AT159" s="141" t="s">
        <v>149</v>
      </c>
      <c r="AU159" s="141" t="s">
        <v>117</v>
      </c>
      <c r="AY159" s="13" t="s">
        <v>118</v>
      </c>
      <c r="BE159" s="142">
        <f t="shared" si="14"/>
        <v>0</v>
      </c>
      <c r="BF159" s="142">
        <f t="shared" si="15"/>
        <v>264</v>
      </c>
      <c r="BG159" s="142">
        <f t="shared" si="16"/>
        <v>0</v>
      </c>
      <c r="BH159" s="142">
        <f t="shared" si="17"/>
        <v>0</v>
      </c>
      <c r="BI159" s="142">
        <f t="shared" si="18"/>
        <v>0</v>
      </c>
      <c r="BJ159" s="13" t="s">
        <v>117</v>
      </c>
      <c r="BK159" s="142">
        <f t="shared" si="19"/>
        <v>264</v>
      </c>
      <c r="BL159" s="13" t="s">
        <v>123</v>
      </c>
      <c r="BM159" s="141" t="s">
        <v>246</v>
      </c>
    </row>
    <row r="160" spans="2:65" s="1" customFormat="1" ht="16.5" customHeight="1">
      <c r="B160" s="129"/>
      <c r="C160" s="145" t="s">
        <v>247</v>
      </c>
      <c r="D160" s="145" t="s">
        <v>149</v>
      </c>
      <c r="E160" s="146" t="s">
        <v>357</v>
      </c>
      <c r="F160" s="147" t="s">
        <v>284</v>
      </c>
      <c r="G160" s="148" t="s">
        <v>141</v>
      </c>
      <c r="H160" s="149">
        <v>17</v>
      </c>
      <c r="I160" s="150">
        <v>2.4300000000000002</v>
      </c>
      <c r="J160" s="150">
        <f t="shared" si="10"/>
        <v>41.31</v>
      </c>
      <c r="K160" s="151"/>
      <c r="L160" s="152"/>
      <c r="M160" s="153" t="s">
        <v>1</v>
      </c>
      <c r="N160" s="154" t="s">
        <v>38</v>
      </c>
      <c r="O160" s="139">
        <v>0</v>
      </c>
      <c r="P160" s="139">
        <f t="shared" si="11"/>
        <v>0</v>
      </c>
      <c r="Q160" s="139">
        <v>0</v>
      </c>
      <c r="R160" s="139">
        <f t="shared" si="12"/>
        <v>0</v>
      </c>
      <c r="S160" s="139">
        <v>0</v>
      </c>
      <c r="T160" s="140">
        <f t="shared" si="13"/>
        <v>0</v>
      </c>
      <c r="AR160" s="141" t="s">
        <v>152</v>
      </c>
      <c r="AT160" s="141" t="s">
        <v>149</v>
      </c>
      <c r="AU160" s="141" t="s">
        <v>117</v>
      </c>
      <c r="AY160" s="13" t="s">
        <v>118</v>
      </c>
      <c r="BE160" s="142">
        <f t="shared" si="14"/>
        <v>0</v>
      </c>
      <c r="BF160" s="142">
        <f t="shared" si="15"/>
        <v>41.31</v>
      </c>
      <c r="BG160" s="142">
        <f t="shared" si="16"/>
        <v>0</v>
      </c>
      <c r="BH160" s="142">
        <f t="shared" si="17"/>
        <v>0</v>
      </c>
      <c r="BI160" s="142">
        <f t="shared" si="18"/>
        <v>0</v>
      </c>
      <c r="BJ160" s="13" t="s">
        <v>117</v>
      </c>
      <c r="BK160" s="142">
        <f t="shared" si="19"/>
        <v>41.31</v>
      </c>
      <c r="BL160" s="13" t="s">
        <v>123</v>
      </c>
      <c r="BM160" s="141" t="s">
        <v>250</v>
      </c>
    </row>
    <row r="161" spans="2:65" s="1" customFormat="1" ht="16.5" customHeight="1">
      <c r="B161" s="129"/>
      <c r="C161" s="145" t="s">
        <v>189</v>
      </c>
      <c r="D161" s="145" t="s">
        <v>149</v>
      </c>
      <c r="E161" s="146" t="s">
        <v>358</v>
      </c>
      <c r="F161" s="147" t="s">
        <v>359</v>
      </c>
      <c r="G161" s="148" t="s">
        <v>141</v>
      </c>
      <c r="H161" s="149">
        <v>105</v>
      </c>
      <c r="I161" s="150">
        <v>1</v>
      </c>
      <c r="J161" s="150">
        <f t="shared" si="10"/>
        <v>105</v>
      </c>
      <c r="K161" s="151"/>
      <c r="L161" s="152"/>
      <c r="M161" s="153" t="s">
        <v>1</v>
      </c>
      <c r="N161" s="154" t="s">
        <v>38</v>
      </c>
      <c r="O161" s="139">
        <v>0</v>
      </c>
      <c r="P161" s="139">
        <f t="shared" si="11"/>
        <v>0</v>
      </c>
      <c r="Q161" s="139">
        <v>0</v>
      </c>
      <c r="R161" s="139">
        <f t="shared" si="12"/>
        <v>0</v>
      </c>
      <c r="S161" s="139">
        <v>0</v>
      </c>
      <c r="T161" s="140">
        <f t="shared" si="13"/>
        <v>0</v>
      </c>
      <c r="AR161" s="141" t="s">
        <v>152</v>
      </c>
      <c r="AT161" s="141" t="s">
        <v>149</v>
      </c>
      <c r="AU161" s="141" t="s">
        <v>117</v>
      </c>
      <c r="AY161" s="13" t="s">
        <v>118</v>
      </c>
      <c r="BE161" s="142">
        <f t="shared" si="14"/>
        <v>0</v>
      </c>
      <c r="BF161" s="142">
        <f t="shared" si="15"/>
        <v>105</v>
      </c>
      <c r="BG161" s="142">
        <f t="shared" si="16"/>
        <v>0</v>
      </c>
      <c r="BH161" s="142">
        <f t="shared" si="17"/>
        <v>0</v>
      </c>
      <c r="BI161" s="142">
        <f t="shared" si="18"/>
        <v>0</v>
      </c>
      <c r="BJ161" s="13" t="s">
        <v>117</v>
      </c>
      <c r="BK161" s="142">
        <f t="shared" si="19"/>
        <v>105</v>
      </c>
      <c r="BL161" s="13" t="s">
        <v>123</v>
      </c>
      <c r="BM161" s="141" t="s">
        <v>253</v>
      </c>
    </row>
    <row r="162" spans="2:65" s="1" customFormat="1" ht="16.5" customHeight="1">
      <c r="B162" s="129"/>
      <c r="C162" s="145" t="s">
        <v>254</v>
      </c>
      <c r="D162" s="145" t="s">
        <v>149</v>
      </c>
      <c r="E162" s="146" t="s">
        <v>360</v>
      </c>
      <c r="F162" s="147" t="s">
        <v>361</v>
      </c>
      <c r="G162" s="148" t="s">
        <v>141</v>
      </c>
      <c r="H162" s="149">
        <v>4</v>
      </c>
      <c r="I162" s="150">
        <v>9.31</v>
      </c>
      <c r="J162" s="150">
        <f t="shared" si="10"/>
        <v>37.24</v>
      </c>
      <c r="K162" s="151"/>
      <c r="L162" s="152"/>
      <c r="M162" s="153" t="s">
        <v>1</v>
      </c>
      <c r="N162" s="154" t="s">
        <v>38</v>
      </c>
      <c r="O162" s="139">
        <v>0</v>
      </c>
      <c r="P162" s="139">
        <f t="shared" si="11"/>
        <v>0</v>
      </c>
      <c r="Q162" s="139">
        <v>0</v>
      </c>
      <c r="R162" s="139">
        <f t="shared" si="12"/>
        <v>0</v>
      </c>
      <c r="S162" s="139">
        <v>0</v>
      </c>
      <c r="T162" s="140">
        <f t="shared" si="13"/>
        <v>0</v>
      </c>
      <c r="AR162" s="141" t="s">
        <v>152</v>
      </c>
      <c r="AT162" s="141" t="s">
        <v>149</v>
      </c>
      <c r="AU162" s="141" t="s">
        <v>117</v>
      </c>
      <c r="AY162" s="13" t="s">
        <v>118</v>
      </c>
      <c r="BE162" s="142">
        <f t="shared" si="14"/>
        <v>0</v>
      </c>
      <c r="BF162" s="142">
        <f t="shared" si="15"/>
        <v>37.24</v>
      </c>
      <c r="BG162" s="142">
        <f t="shared" si="16"/>
        <v>0</v>
      </c>
      <c r="BH162" s="142">
        <f t="shared" si="17"/>
        <v>0</v>
      </c>
      <c r="BI162" s="142">
        <f t="shared" si="18"/>
        <v>0</v>
      </c>
      <c r="BJ162" s="13" t="s">
        <v>117</v>
      </c>
      <c r="BK162" s="142">
        <f t="shared" si="19"/>
        <v>37.24</v>
      </c>
      <c r="BL162" s="13" t="s">
        <v>123</v>
      </c>
      <c r="BM162" s="141" t="s">
        <v>257</v>
      </c>
    </row>
    <row r="163" spans="2:65" s="1" customFormat="1" ht="16.5" customHeight="1">
      <c r="B163" s="129"/>
      <c r="C163" s="145" t="s">
        <v>193</v>
      </c>
      <c r="D163" s="145" t="s">
        <v>149</v>
      </c>
      <c r="E163" s="146" t="s">
        <v>362</v>
      </c>
      <c r="F163" s="147" t="s">
        <v>363</v>
      </c>
      <c r="G163" s="148" t="s">
        <v>141</v>
      </c>
      <c r="H163" s="149">
        <v>10</v>
      </c>
      <c r="I163" s="150">
        <v>8.41</v>
      </c>
      <c r="J163" s="150">
        <f t="shared" si="10"/>
        <v>84.1</v>
      </c>
      <c r="K163" s="151"/>
      <c r="L163" s="152"/>
      <c r="M163" s="153" t="s">
        <v>1</v>
      </c>
      <c r="N163" s="154" t="s">
        <v>38</v>
      </c>
      <c r="O163" s="139">
        <v>0</v>
      </c>
      <c r="P163" s="139">
        <f t="shared" si="11"/>
        <v>0</v>
      </c>
      <c r="Q163" s="139">
        <v>0</v>
      </c>
      <c r="R163" s="139">
        <f t="shared" si="12"/>
        <v>0</v>
      </c>
      <c r="S163" s="139">
        <v>0</v>
      </c>
      <c r="T163" s="140">
        <f t="shared" si="13"/>
        <v>0</v>
      </c>
      <c r="AR163" s="141" t="s">
        <v>152</v>
      </c>
      <c r="AT163" s="141" t="s">
        <v>149</v>
      </c>
      <c r="AU163" s="141" t="s">
        <v>117</v>
      </c>
      <c r="AY163" s="13" t="s">
        <v>118</v>
      </c>
      <c r="BE163" s="142">
        <f t="shared" si="14"/>
        <v>0</v>
      </c>
      <c r="BF163" s="142">
        <f t="shared" si="15"/>
        <v>84.1</v>
      </c>
      <c r="BG163" s="142">
        <f t="shared" si="16"/>
        <v>0</v>
      </c>
      <c r="BH163" s="142">
        <f t="shared" si="17"/>
        <v>0</v>
      </c>
      <c r="BI163" s="142">
        <f t="shared" si="18"/>
        <v>0</v>
      </c>
      <c r="BJ163" s="13" t="s">
        <v>117</v>
      </c>
      <c r="BK163" s="142">
        <f t="shared" si="19"/>
        <v>84.1</v>
      </c>
      <c r="BL163" s="13" t="s">
        <v>123</v>
      </c>
      <c r="BM163" s="141" t="s">
        <v>260</v>
      </c>
    </row>
    <row r="164" spans="2:65" s="1" customFormat="1" ht="16.5" customHeight="1">
      <c r="B164" s="129"/>
      <c r="C164" s="145" t="s">
        <v>261</v>
      </c>
      <c r="D164" s="145" t="s">
        <v>149</v>
      </c>
      <c r="E164" s="146" t="s">
        <v>364</v>
      </c>
      <c r="F164" s="147" t="s">
        <v>365</v>
      </c>
      <c r="G164" s="148" t="s">
        <v>141</v>
      </c>
      <c r="H164" s="149">
        <v>2</v>
      </c>
      <c r="I164" s="150">
        <v>8.81</v>
      </c>
      <c r="J164" s="150">
        <f t="shared" si="10"/>
        <v>17.62</v>
      </c>
      <c r="K164" s="151"/>
      <c r="L164" s="152"/>
      <c r="M164" s="153" t="s">
        <v>1</v>
      </c>
      <c r="N164" s="154" t="s">
        <v>38</v>
      </c>
      <c r="O164" s="139">
        <v>0</v>
      </c>
      <c r="P164" s="139">
        <f t="shared" si="11"/>
        <v>0</v>
      </c>
      <c r="Q164" s="139">
        <v>0</v>
      </c>
      <c r="R164" s="139">
        <f t="shared" si="12"/>
        <v>0</v>
      </c>
      <c r="S164" s="139">
        <v>0</v>
      </c>
      <c r="T164" s="140">
        <f t="shared" si="13"/>
        <v>0</v>
      </c>
      <c r="AR164" s="141" t="s">
        <v>152</v>
      </c>
      <c r="AT164" s="141" t="s">
        <v>149</v>
      </c>
      <c r="AU164" s="141" t="s">
        <v>117</v>
      </c>
      <c r="AY164" s="13" t="s">
        <v>118</v>
      </c>
      <c r="BE164" s="142">
        <f t="shared" si="14"/>
        <v>0</v>
      </c>
      <c r="BF164" s="142">
        <f t="shared" si="15"/>
        <v>17.62</v>
      </c>
      <c r="BG164" s="142">
        <f t="shared" si="16"/>
        <v>0</v>
      </c>
      <c r="BH164" s="142">
        <f t="shared" si="17"/>
        <v>0</v>
      </c>
      <c r="BI164" s="142">
        <f t="shared" si="18"/>
        <v>0</v>
      </c>
      <c r="BJ164" s="13" t="s">
        <v>117</v>
      </c>
      <c r="BK164" s="142">
        <f t="shared" si="19"/>
        <v>17.62</v>
      </c>
      <c r="BL164" s="13" t="s">
        <v>123</v>
      </c>
      <c r="BM164" s="141" t="s">
        <v>264</v>
      </c>
    </row>
    <row r="165" spans="2:65" s="1" customFormat="1" ht="16.5" customHeight="1">
      <c r="B165" s="129"/>
      <c r="C165" s="130" t="s">
        <v>196</v>
      </c>
      <c r="D165" s="130" t="s">
        <v>119</v>
      </c>
      <c r="E165" s="131" t="s">
        <v>366</v>
      </c>
      <c r="F165" s="132" t="s">
        <v>367</v>
      </c>
      <c r="G165" s="133" t="s">
        <v>122</v>
      </c>
      <c r="H165" s="134">
        <v>126</v>
      </c>
      <c r="I165" s="135">
        <v>0.54</v>
      </c>
      <c r="J165" s="135">
        <f t="shared" si="10"/>
        <v>68.040000000000006</v>
      </c>
      <c r="K165" s="136"/>
      <c r="L165" s="25"/>
      <c r="M165" s="137" t="s">
        <v>1</v>
      </c>
      <c r="N165" s="138" t="s">
        <v>38</v>
      </c>
      <c r="O165" s="139">
        <v>0</v>
      </c>
      <c r="P165" s="139">
        <f t="shared" si="11"/>
        <v>0</v>
      </c>
      <c r="Q165" s="139">
        <v>0</v>
      </c>
      <c r="R165" s="139">
        <f t="shared" si="12"/>
        <v>0</v>
      </c>
      <c r="S165" s="139">
        <v>0</v>
      </c>
      <c r="T165" s="140">
        <f t="shared" si="13"/>
        <v>0</v>
      </c>
      <c r="AR165" s="141" t="s">
        <v>123</v>
      </c>
      <c r="AT165" s="141" t="s">
        <v>119</v>
      </c>
      <c r="AU165" s="141" t="s">
        <v>117</v>
      </c>
      <c r="AY165" s="13" t="s">
        <v>118</v>
      </c>
      <c r="BE165" s="142">
        <f t="shared" si="14"/>
        <v>0</v>
      </c>
      <c r="BF165" s="142">
        <f t="shared" si="15"/>
        <v>68.040000000000006</v>
      </c>
      <c r="BG165" s="142">
        <f t="shared" si="16"/>
        <v>0</v>
      </c>
      <c r="BH165" s="142">
        <f t="shared" si="17"/>
        <v>0</v>
      </c>
      <c r="BI165" s="142">
        <f t="shared" si="18"/>
        <v>0</v>
      </c>
      <c r="BJ165" s="13" t="s">
        <v>117</v>
      </c>
      <c r="BK165" s="142">
        <f t="shared" si="19"/>
        <v>68.040000000000006</v>
      </c>
      <c r="BL165" s="13" t="s">
        <v>123</v>
      </c>
      <c r="BM165" s="141" t="s">
        <v>267</v>
      </c>
    </row>
    <row r="166" spans="2:65" s="11" customFormat="1" ht="22.9" customHeight="1">
      <c r="B166" s="120"/>
      <c r="D166" s="121" t="s">
        <v>71</v>
      </c>
      <c r="E166" s="143" t="s">
        <v>368</v>
      </c>
      <c r="F166" s="143" t="s">
        <v>369</v>
      </c>
      <c r="J166" s="144">
        <f>BK166</f>
        <v>0</v>
      </c>
      <c r="L166" s="120"/>
      <c r="M166" s="124"/>
      <c r="P166" s="125">
        <v>0</v>
      </c>
      <c r="R166" s="125">
        <v>0</v>
      </c>
      <c r="T166" s="126">
        <v>0</v>
      </c>
      <c r="AR166" s="121" t="s">
        <v>117</v>
      </c>
      <c r="AT166" s="127" t="s">
        <v>71</v>
      </c>
      <c r="AU166" s="127" t="s">
        <v>80</v>
      </c>
      <c r="AY166" s="121" t="s">
        <v>118</v>
      </c>
      <c r="BK166" s="128">
        <v>0</v>
      </c>
    </row>
    <row r="167" spans="2:65" s="11" customFormat="1" ht="22.9" customHeight="1">
      <c r="B167" s="120"/>
      <c r="D167" s="121" t="s">
        <v>71</v>
      </c>
      <c r="E167" s="143" t="s">
        <v>370</v>
      </c>
      <c r="F167" s="143" t="s">
        <v>371</v>
      </c>
      <c r="J167" s="144">
        <f>BK167</f>
        <v>472.92</v>
      </c>
      <c r="L167" s="120"/>
      <c r="M167" s="124"/>
      <c r="P167" s="125">
        <f>SUM(P168:P180)</f>
        <v>0</v>
      </c>
      <c r="R167" s="125">
        <f>SUM(R168:R180)</f>
        <v>0</v>
      </c>
      <c r="T167" s="126">
        <f>SUM(T168:T180)</f>
        <v>0</v>
      </c>
      <c r="AR167" s="121" t="s">
        <v>117</v>
      </c>
      <c r="AT167" s="127" t="s">
        <v>71</v>
      </c>
      <c r="AU167" s="127" t="s">
        <v>80</v>
      </c>
      <c r="AY167" s="121" t="s">
        <v>118</v>
      </c>
      <c r="BK167" s="128">
        <f>SUM(BK168:BK180)</f>
        <v>472.92</v>
      </c>
    </row>
    <row r="168" spans="2:65" s="1" customFormat="1" ht="16.5" customHeight="1">
      <c r="B168" s="129"/>
      <c r="C168" s="130" t="s">
        <v>268</v>
      </c>
      <c r="D168" s="130" t="s">
        <v>119</v>
      </c>
      <c r="E168" s="131" t="s">
        <v>372</v>
      </c>
      <c r="F168" s="132" t="s">
        <v>373</v>
      </c>
      <c r="G168" s="133" t="s">
        <v>141</v>
      </c>
      <c r="H168" s="134">
        <v>6</v>
      </c>
      <c r="I168" s="135">
        <v>4.04</v>
      </c>
      <c r="J168" s="135">
        <f t="shared" ref="J168:J180" si="20">ROUND(I168*H168,2)</f>
        <v>24.24</v>
      </c>
      <c r="K168" s="136"/>
      <c r="L168" s="25"/>
      <c r="M168" s="137" t="s">
        <v>1</v>
      </c>
      <c r="N168" s="138" t="s">
        <v>38</v>
      </c>
      <c r="O168" s="139">
        <v>0</v>
      </c>
      <c r="P168" s="139">
        <f t="shared" ref="P168:P180" si="21">O168*H168</f>
        <v>0</v>
      </c>
      <c r="Q168" s="139">
        <v>0</v>
      </c>
      <c r="R168" s="139">
        <f t="shared" ref="R168:R180" si="22">Q168*H168</f>
        <v>0</v>
      </c>
      <c r="S168" s="139">
        <v>0</v>
      </c>
      <c r="T168" s="140">
        <f t="shared" ref="T168:T180" si="23">S168*H168</f>
        <v>0</v>
      </c>
      <c r="AR168" s="141" t="s">
        <v>123</v>
      </c>
      <c r="AT168" s="141" t="s">
        <v>119</v>
      </c>
      <c r="AU168" s="141" t="s">
        <v>117</v>
      </c>
      <c r="AY168" s="13" t="s">
        <v>118</v>
      </c>
      <c r="BE168" s="142">
        <f t="shared" ref="BE168:BE180" si="24">IF(N168="základná",J168,0)</f>
        <v>0</v>
      </c>
      <c r="BF168" s="142">
        <f t="shared" ref="BF168:BF180" si="25">IF(N168="znížená",J168,0)</f>
        <v>24.24</v>
      </c>
      <c r="BG168" s="142">
        <f t="shared" ref="BG168:BG180" si="26">IF(N168="zákl. prenesená",J168,0)</f>
        <v>0</v>
      </c>
      <c r="BH168" s="142">
        <f t="shared" ref="BH168:BH180" si="27">IF(N168="zníž. prenesená",J168,0)</f>
        <v>0</v>
      </c>
      <c r="BI168" s="142">
        <f t="shared" ref="BI168:BI180" si="28">IF(N168="nulová",J168,0)</f>
        <v>0</v>
      </c>
      <c r="BJ168" s="13" t="s">
        <v>117</v>
      </c>
      <c r="BK168" s="142">
        <f t="shared" ref="BK168:BK180" si="29">ROUND(I168*H168,2)</f>
        <v>24.24</v>
      </c>
      <c r="BL168" s="13" t="s">
        <v>123</v>
      </c>
      <c r="BM168" s="141" t="s">
        <v>271</v>
      </c>
    </row>
    <row r="169" spans="2:65" s="1" customFormat="1" ht="37.9" customHeight="1">
      <c r="B169" s="129"/>
      <c r="C169" s="145" t="s">
        <v>200</v>
      </c>
      <c r="D169" s="145" t="s">
        <v>149</v>
      </c>
      <c r="E169" s="146" t="s">
        <v>374</v>
      </c>
      <c r="F169" s="147" t="s">
        <v>375</v>
      </c>
      <c r="G169" s="148" t="s">
        <v>141</v>
      </c>
      <c r="H169" s="149">
        <v>6</v>
      </c>
      <c r="I169" s="150">
        <v>7.6</v>
      </c>
      <c r="J169" s="150">
        <f t="shared" si="20"/>
        <v>45.6</v>
      </c>
      <c r="K169" s="151"/>
      <c r="L169" s="152"/>
      <c r="M169" s="153" t="s">
        <v>1</v>
      </c>
      <c r="N169" s="154" t="s">
        <v>38</v>
      </c>
      <c r="O169" s="139">
        <v>0</v>
      </c>
      <c r="P169" s="139">
        <f t="shared" si="21"/>
        <v>0</v>
      </c>
      <c r="Q169" s="139">
        <v>0</v>
      </c>
      <c r="R169" s="139">
        <f t="shared" si="22"/>
        <v>0</v>
      </c>
      <c r="S169" s="139">
        <v>0</v>
      </c>
      <c r="T169" s="140">
        <f t="shared" si="23"/>
        <v>0</v>
      </c>
      <c r="AR169" s="141" t="s">
        <v>152</v>
      </c>
      <c r="AT169" s="141" t="s">
        <v>149</v>
      </c>
      <c r="AU169" s="141" t="s">
        <v>117</v>
      </c>
      <c r="AY169" s="13" t="s">
        <v>118</v>
      </c>
      <c r="BE169" s="142">
        <f t="shared" si="24"/>
        <v>0</v>
      </c>
      <c r="BF169" s="142">
        <f t="shared" si="25"/>
        <v>45.6</v>
      </c>
      <c r="BG169" s="142">
        <f t="shared" si="26"/>
        <v>0</v>
      </c>
      <c r="BH169" s="142">
        <f t="shared" si="27"/>
        <v>0</v>
      </c>
      <c r="BI169" s="142">
        <f t="shared" si="28"/>
        <v>0</v>
      </c>
      <c r="BJ169" s="13" t="s">
        <v>117</v>
      </c>
      <c r="BK169" s="142">
        <f t="shared" si="29"/>
        <v>45.6</v>
      </c>
      <c r="BL169" s="13" t="s">
        <v>123</v>
      </c>
      <c r="BM169" s="141" t="s">
        <v>274</v>
      </c>
    </row>
    <row r="170" spans="2:65" s="1" customFormat="1" ht="21.75" customHeight="1">
      <c r="B170" s="129"/>
      <c r="C170" s="145" t="s">
        <v>275</v>
      </c>
      <c r="D170" s="145" t="s">
        <v>149</v>
      </c>
      <c r="E170" s="146" t="s">
        <v>376</v>
      </c>
      <c r="F170" s="147" t="s">
        <v>377</v>
      </c>
      <c r="G170" s="148" t="s">
        <v>141</v>
      </c>
      <c r="H170" s="149">
        <v>2</v>
      </c>
      <c r="I170" s="150">
        <v>5.61</v>
      </c>
      <c r="J170" s="150">
        <f t="shared" si="20"/>
        <v>11.22</v>
      </c>
      <c r="K170" s="151"/>
      <c r="L170" s="152"/>
      <c r="M170" s="153" t="s">
        <v>1</v>
      </c>
      <c r="N170" s="154" t="s">
        <v>38</v>
      </c>
      <c r="O170" s="139">
        <v>0</v>
      </c>
      <c r="P170" s="139">
        <f t="shared" si="21"/>
        <v>0</v>
      </c>
      <c r="Q170" s="139">
        <v>0</v>
      </c>
      <c r="R170" s="139">
        <f t="shared" si="22"/>
        <v>0</v>
      </c>
      <c r="S170" s="139">
        <v>0</v>
      </c>
      <c r="T170" s="140">
        <f t="shared" si="23"/>
        <v>0</v>
      </c>
      <c r="AR170" s="141" t="s">
        <v>152</v>
      </c>
      <c r="AT170" s="141" t="s">
        <v>149</v>
      </c>
      <c r="AU170" s="141" t="s">
        <v>117</v>
      </c>
      <c r="AY170" s="13" t="s">
        <v>118</v>
      </c>
      <c r="BE170" s="142">
        <f t="shared" si="24"/>
        <v>0</v>
      </c>
      <c r="BF170" s="142">
        <f t="shared" si="25"/>
        <v>11.22</v>
      </c>
      <c r="BG170" s="142">
        <f t="shared" si="26"/>
        <v>0</v>
      </c>
      <c r="BH170" s="142">
        <f t="shared" si="27"/>
        <v>0</v>
      </c>
      <c r="BI170" s="142">
        <f t="shared" si="28"/>
        <v>0</v>
      </c>
      <c r="BJ170" s="13" t="s">
        <v>117</v>
      </c>
      <c r="BK170" s="142">
        <f t="shared" si="29"/>
        <v>11.22</v>
      </c>
      <c r="BL170" s="13" t="s">
        <v>123</v>
      </c>
      <c r="BM170" s="141" t="s">
        <v>278</v>
      </c>
    </row>
    <row r="171" spans="2:65" s="1" customFormat="1" ht="21.75" customHeight="1">
      <c r="B171" s="129"/>
      <c r="C171" s="145" t="s">
        <v>203</v>
      </c>
      <c r="D171" s="145" t="s">
        <v>149</v>
      </c>
      <c r="E171" s="146" t="s">
        <v>378</v>
      </c>
      <c r="F171" s="147" t="s">
        <v>379</v>
      </c>
      <c r="G171" s="148" t="s">
        <v>141</v>
      </c>
      <c r="H171" s="149">
        <v>14</v>
      </c>
      <c r="I171" s="150">
        <v>3.61</v>
      </c>
      <c r="J171" s="150">
        <f t="shared" si="20"/>
        <v>50.54</v>
      </c>
      <c r="K171" s="151"/>
      <c r="L171" s="152"/>
      <c r="M171" s="153" t="s">
        <v>1</v>
      </c>
      <c r="N171" s="154" t="s">
        <v>38</v>
      </c>
      <c r="O171" s="139">
        <v>0</v>
      </c>
      <c r="P171" s="139">
        <f t="shared" si="21"/>
        <v>0</v>
      </c>
      <c r="Q171" s="139">
        <v>0</v>
      </c>
      <c r="R171" s="139">
        <f t="shared" si="22"/>
        <v>0</v>
      </c>
      <c r="S171" s="139">
        <v>0</v>
      </c>
      <c r="T171" s="140">
        <f t="shared" si="23"/>
        <v>0</v>
      </c>
      <c r="AR171" s="141" t="s">
        <v>152</v>
      </c>
      <c r="AT171" s="141" t="s">
        <v>149</v>
      </c>
      <c r="AU171" s="141" t="s">
        <v>117</v>
      </c>
      <c r="AY171" s="13" t="s">
        <v>118</v>
      </c>
      <c r="BE171" s="142">
        <f t="shared" si="24"/>
        <v>0</v>
      </c>
      <c r="BF171" s="142">
        <f t="shared" si="25"/>
        <v>50.54</v>
      </c>
      <c r="BG171" s="142">
        <f t="shared" si="26"/>
        <v>0</v>
      </c>
      <c r="BH171" s="142">
        <f t="shared" si="27"/>
        <v>0</v>
      </c>
      <c r="BI171" s="142">
        <f t="shared" si="28"/>
        <v>0</v>
      </c>
      <c r="BJ171" s="13" t="s">
        <v>117</v>
      </c>
      <c r="BK171" s="142">
        <f t="shared" si="29"/>
        <v>50.54</v>
      </c>
      <c r="BL171" s="13" t="s">
        <v>123</v>
      </c>
      <c r="BM171" s="141" t="s">
        <v>281</v>
      </c>
    </row>
    <row r="172" spans="2:65" s="1" customFormat="1" ht="24.2" customHeight="1">
      <c r="B172" s="129"/>
      <c r="C172" s="145" t="s">
        <v>282</v>
      </c>
      <c r="D172" s="145" t="s">
        <v>149</v>
      </c>
      <c r="E172" s="146" t="s">
        <v>380</v>
      </c>
      <c r="F172" s="147" t="s">
        <v>381</v>
      </c>
      <c r="G172" s="148" t="s">
        <v>141</v>
      </c>
      <c r="H172" s="149">
        <v>10</v>
      </c>
      <c r="I172" s="150">
        <v>2.5099999999999998</v>
      </c>
      <c r="J172" s="150">
        <f t="shared" si="20"/>
        <v>25.1</v>
      </c>
      <c r="K172" s="151"/>
      <c r="L172" s="152"/>
      <c r="M172" s="153" t="s">
        <v>1</v>
      </c>
      <c r="N172" s="154" t="s">
        <v>38</v>
      </c>
      <c r="O172" s="139">
        <v>0</v>
      </c>
      <c r="P172" s="139">
        <f t="shared" si="21"/>
        <v>0</v>
      </c>
      <c r="Q172" s="139">
        <v>0</v>
      </c>
      <c r="R172" s="139">
        <f t="shared" si="22"/>
        <v>0</v>
      </c>
      <c r="S172" s="139">
        <v>0</v>
      </c>
      <c r="T172" s="140">
        <f t="shared" si="23"/>
        <v>0</v>
      </c>
      <c r="AR172" s="141" t="s">
        <v>152</v>
      </c>
      <c r="AT172" s="141" t="s">
        <v>149</v>
      </c>
      <c r="AU172" s="141" t="s">
        <v>117</v>
      </c>
      <c r="AY172" s="13" t="s">
        <v>118</v>
      </c>
      <c r="BE172" s="142">
        <f t="shared" si="24"/>
        <v>0</v>
      </c>
      <c r="BF172" s="142">
        <f t="shared" si="25"/>
        <v>25.1</v>
      </c>
      <c r="BG172" s="142">
        <f t="shared" si="26"/>
        <v>0</v>
      </c>
      <c r="BH172" s="142">
        <f t="shared" si="27"/>
        <v>0</v>
      </c>
      <c r="BI172" s="142">
        <f t="shared" si="28"/>
        <v>0</v>
      </c>
      <c r="BJ172" s="13" t="s">
        <v>117</v>
      </c>
      <c r="BK172" s="142">
        <f t="shared" si="29"/>
        <v>25.1</v>
      </c>
      <c r="BL172" s="13" t="s">
        <v>123</v>
      </c>
      <c r="BM172" s="141" t="s">
        <v>285</v>
      </c>
    </row>
    <row r="173" spans="2:65" s="1" customFormat="1" ht="24.2" customHeight="1">
      <c r="B173" s="129"/>
      <c r="C173" s="145" t="s">
        <v>207</v>
      </c>
      <c r="D173" s="145" t="s">
        <v>149</v>
      </c>
      <c r="E173" s="146" t="s">
        <v>382</v>
      </c>
      <c r="F173" s="147" t="s">
        <v>383</v>
      </c>
      <c r="G173" s="148" t="s">
        <v>141</v>
      </c>
      <c r="H173" s="149">
        <v>22</v>
      </c>
      <c r="I173" s="150">
        <v>1.3</v>
      </c>
      <c r="J173" s="150">
        <f t="shared" si="20"/>
        <v>28.6</v>
      </c>
      <c r="K173" s="151"/>
      <c r="L173" s="152"/>
      <c r="M173" s="153" t="s">
        <v>1</v>
      </c>
      <c r="N173" s="154" t="s">
        <v>38</v>
      </c>
      <c r="O173" s="139">
        <v>0</v>
      </c>
      <c r="P173" s="139">
        <f t="shared" si="21"/>
        <v>0</v>
      </c>
      <c r="Q173" s="139">
        <v>0</v>
      </c>
      <c r="R173" s="139">
        <f t="shared" si="22"/>
        <v>0</v>
      </c>
      <c r="S173" s="139">
        <v>0</v>
      </c>
      <c r="T173" s="140">
        <f t="shared" si="23"/>
        <v>0</v>
      </c>
      <c r="AR173" s="141" t="s">
        <v>152</v>
      </c>
      <c r="AT173" s="141" t="s">
        <v>149</v>
      </c>
      <c r="AU173" s="141" t="s">
        <v>117</v>
      </c>
      <c r="AY173" s="13" t="s">
        <v>118</v>
      </c>
      <c r="BE173" s="142">
        <f t="shared" si="24"/>
        <v>0</v>
      </c>
      <c r="BF173" s="142">
        <f t="shared" si="25"/>
        <v>28.6</v>
      </c>
      <c r="BG173" s="142">
        <f t="shared" si="26"/>
        <v>0</v>
      </c>
      <c r="BH173" s="142">
        <f t="shared" si="27"/>
        <v>0</v>
      </c>
      <c r="BI173" s="142">
        <f t="shared" si="28"/>
        <v>0</v>
      </c>
      <c r="BJ173" s="13" t="s">
        <v>117</v>
      </c>
      <c r="BK173" s="142">
        <f t="shared" si="29"/>
        <v>28.6</v>
      </c>
      <c r="BL173" s="13" t="s">
        <v>123</v>
      </c>
      <c r="BM173" s="141" t="s">
        <v>288</v>
      </c>
    </row>
    <row r="174" spans="2:65" s="1" customFormat="1" ht="21.75" customHeight="1">
      <c r="B174" s="129"/>
      <c r="C174" s="145" t="s">
        <v>289</v>
      </c>
      <c r="D174" s="145" t="s">
        <v>149</v>
      </c>
      <c r="E174" s="146" t="s">
        <v>384</v>
      </c>
      <c r="F174" s="147" t="s">
        <v>385</v>
      </c>
      <c r="G174" s="148" t="s">
        <v>141</v>
      </c>
      <c r="H174" s="149">
        <v>14</v>
      </c>
      <c r="I174" s="150">
        <v>6.71</v>
      </c>
      <c r="J174" s="150">
        <f t="shared" si="20"/>
        <v>93.94</v>
      </c>
      <c r="K174" s="151"/>
      <c r="L174" s="152"/>
      <c r="M174" s="153" t="s">
        <v>1</v>
      </c>
      <c r="N174" s="154" t="s">
        <v>38</v>
      </c>
      <c r="O174" s="139">
        <v>0</v>
      </c>
      <c r="P174" s="139">
        <f t="shared" si="21"/>
        <v>0</v>
      </c>
      <c r="Q174" s="139">
        <v>0</v>
      </c>
      <c r="R174" s="139">
        <f t="shared" si="22"/>
        <v>0</v>
      </c>
      <c r="S174" s="139">
        <v>0</v>
      </c>
      <c r="T174" s="140">
        <f t="shared" si="23"/>
        <v>0</v>
      </c>
      <c r="AR174" s="141" t="s">
        <v>152</v>
      </c>
      <c r="AT174" s="141" t="s">
        <v>149</v>
      </c>
      <c r="AU174" s="141" t="s">
        <v>117</v>
      </c>
      <c r="AY174" s="13" t="s">
        <v>118</v>
      </c>
      <c r="BE174" s="142">
        <f t="shared" si="24"/>
        <v>0</v>
      </c>
      <c r="BF174" s="142">
        <f t="shared" si="25"/>
        <v>93.94</v>
      </c>
      <c r="BG174" s="142">
        <f t="shared" si="26"/>
        <v>0</v>
      </c>
      <c r="BH174" s="142">
        <f t="shared" si="27"/>
        <v>0</v>
      </c>
      <c r="BI174" s="142">
        <f t="shared" si="28"/>
        <v>0</v>
      </c>
      <c r="BJ174" s="13" t="s">
        <v>117</v>
      </c>
      <c r="BK174" s="142">
        <f t="shared" si="29"/>
        <v>93.94</v>
      </c>
      <c r="BL174" s="13" t="s">
        <v>123</v>
      </c>
      <c r="BM174" s="141" t="s">
        <v>292</v>
      </c>
    </row>
    <row r="175" spans="2:65" s="1" customFormat="1" ht="33" customHeight="1">
      <c r="B175" s="129"/>
      <c r="C175" s="145" t="s">
        <v>210</v>
      </c>
      <c r="D175" s="145" t="s">
        <v>149</v>
      </c>
      <c r="E175" s="146" t="s">
        <v>386</v>
      </c>
      <c r="F175" s="147" t="s">
        <v>387</v>
      </c>
      <c r="G175" s="148" t="s">
        <v>141</v>
      </c>
      <c r="H175" s="149">
        <v>1</v>
      </c>
      <c r="I175" s="150">
        <v>18.5</v>
      </c>
      <c r="J175" s="150">
        <f t="shared" si="20"/>
        <v>18.5</v>
      </c>
      <c r="K175" s="151"/>
      <c r="L175" s="152"/>
      <c r="M175" s="153" t="s">
        <v>1</v>
      </c>
      <c r="N175" s="154" t="s">
        <v>38</v>
      </c>
      <c r="O175" s="139">
        <v>0</v>
      </c>
      <c r="P175" s="139">
        <f t="shared" si="21"/>
        <v>0</v>
      </c>
      <c r="Q175" s="139">
        <v>0</v>
      </c>
      <c r="R175" s="139">
        <f t="shared" si="22"/>
        <v>0</v>
      </c>
      <c r="S175" s="139">
        <v>0</v>
      </c>
      <c r="T175" s="140">
        <f t="shared" si="23"/>
        <v>0</v>
      </c>
      <c r="AR175" s="141" t="s">
        <v>152</v>
      </c>
      <c r="AT175" s="141" t="s">
        <v>149</v>
      </c>
      <c r="AU175" s="141" t="s">
        <v>117</v>
      </c>
      <c r="AY175" s="13" t="s">
        <v>118</v>
      </c>
      <c r="BE175" s="142">
        <f t="shared" si="24"/>
        <v>0</v>
      </c>
      <c r="BF175" s="142">
        <f t="shared" si="25"/>
        <v>18.5</v>
      </c>
      <c r="BG175" s="142">
        <f t="shared" si="26"/>
        <v>0</v>
      </c>
      <c r="BH175" s="142">
        <f t="shared" si="27"/>
        <v>0</v>
      </c>
      <c r="BI175" s="142">
        <f t="shared" si="28"/>
        <v>0</v>
      </c>
      <c r="BJ175" s="13" t="s">
        <v>117</v>
      </c>
      <c r="BK175" s="142">
        <f t="shared" si="29"/>
        <v>18.5</v>
      </c>
      <c r="BL175" s="13" t="s">
        <v>123</v>
      </c>
      <c r="BM175" s="141" t="s">
        <v>295</v>
      </c>
    </row>
    <row r="176" spans="2:65" s="1" customFormat="1" ht="33" customHeight="1">
      <c r="B176" s="129"/>
      <c r="C176" s="145" t="s">
        <v>388</v>
      </c>
      <c r="D176" s="145" t="s">
        <v>149</v>
      </c>
      <c r="E176" s="146" t="s">
        <v>389</v>
      </c>
      <c r="F176" s="147" t="s">
        <v>390</v>
      </c>
      <c r="G176" s="148" t="s">
        <v>141</v>
      </c>
      <c r="H176" s="149">
        <v>10</v>
      </c>
      <c r="I176" s="150">
        <v>10.23</v>
      </c>
      <c r="J176" s="150">
        <f t="shared" si="20"/>
        <v>102.3</v>
      </c>
      <c r="K176" s="151"/>
      <c r="L176" s="152"/>
      <c r="M176" s="153" t="s">
        <v>1</v>
      </c>
      <c r="N176" s="154" t="s">
        <v>38</v>
      </c>
      <c r="O176" s="139">
        <v>0</v>
      </c>
      <c r="P176" s="139">
        <f t="shared" si="21"/>
        <v>0</v>
      </c>
      <c r="Q176" s="139">
        <v>0</v>
      </c>
      <c r="R176" s="139">
        <f t="shared" si="22"/>
        <v>0</v>
      </c>
      <c r="S176" s="139">
        <v>0</v>
      </c>
      <c r="T176" s="140">
        <f t="shared" si="23"/>
        <v>0</v>
      </c>
      <c r="AR176" s="141" t="s">
        <v>152</v>
      </c>
      <c r="AT176" s="141" t="s">
        <v>149</v>
      </c>
      <c r="AU176" s="141" t="s">
        <v>117</v>
      </c>
      <c r="AY176" s="13" t="s">
        <v>118</v>
      </c>
      <c r="BE176" s="142">
        <f t="shared" si="24"/>
        <v>0</v>
      </c>
      <c r="BF176" s="142">
        <f t="shared" si="25"/>
        <v>102.3</v>
      </c>
      <c r="BG176" s="142">
        <f t="shared" si="26"/>
        <v>0</v>
      </c>
      <c r="BH176" s="142">
        <f t="shared" si="27"/>
        <v>0</v>
      </c>
      <c r="BI176" s="142">
        <f t="shared" si="28"/>
        <v>0</v>
      </c>
      <c r="BJ176" s="13" t="s">
        <v>117</v>
      </c>
      <c r="BK176" s="142">
        <f t="shared" si="29"/>
        <v>102.3</v>
      </c>
      <c r="BL176" s="13" t="s">
        <v>123</v>
      </c>
      <c r="BM176" s="141" t="s">
        <v>391</v>
      </c>
    </row>
    <row r="177" spans="2:65" s="1" customFormat="1" ht="16.5" customHeight="1">
      <c r="B177" s="129"/>
      <c r="C177" s="145" t="s">
        <v>214</v>
      </c>
      <c r="D177" s="145" t="s">
        <v>149</v>
      </c>
      <c r="E177" s="146" t="s">
        <v>392</v>
      </c>
      <c r="F177" s="147" t="s">
        <v>393</v>
      </c>
      <c r="G177" s="148" t="s">
        <v>141</v>
      </c>
      <c r="H177" s="149">
        <v>1</v>
      </c>
      <c r="I177" s="150">
        <v>4.68</v>
      </c>
      <c r="J177" s="150">
        <f t="shared" si="20"/>
        <v>4.68</v>
      </c>
      <c r="K177" s="151"/>
      <c r="L177" s="152"/>
      <c r="M177" s="153" t="s">
        <v>1</v>
      </c>
      <c r="N177" s="154" t="s">
        <v>38</v>
      </c>
      <c r="O177" s="139">
        <v>0</v>
      </c>
      <c r="P177" s="139">
        <f t="shared" si="21"/>
        <v>0</v>
      </c>
      <c r="Q177" s="139">
        <v>0</v>
      </c>
      <c r="R177" s="139">
        <f t="shared" si="22"/>
        <v>0</v>
      </c>
      <c r="S177" s="139">
        <v>0</v>
      </c>
      <c r="T177" s="140">
        <f t="shared" si="23"/>
        <v>0</v>
      </c>
      <c r="AR177" s="141" t="s">
        <v>152</v>
      </c>
      <c r="AT177" s="141" t="s">
        <v>149</v>
      </c>
      <c r="AU177" s="141" t="s">
        <v>117</v>
      </c>
      <c r="AY177" s="13" t="s">
        <v>118</v>
      </c>
      <c r="BE177" s="142">
        <f t="shared" si="24"/>
        <v>0</v>
      </c>
      <c r="BF177" s="142">
        <f t="shared" si="25"/>
        <v>4.68</v>
      </c>
      <c r="BG177" s="142">
        <f t="shared" si="26"/>
        <v>0</v>
      </c>
      <c r="BH177" s="142">
        <f t="shared" si="27"/>
        <v>0</v>
      </c>
      <c r="BI177" s="142">
        <f t="shared" si="28"/>
        <v>0</v>
      </c>
      <c r="BJ177" s="13" t="s">
        <v>117</v>
      </c>
      <c r="BK177" s="142">
        <f t="shared" si="29"/>
        <v>4.68</v>
      </c>
      <c r="BL177" s="13" t="s">
        <v>123</v>
      </c>
      <c r="BM177" s="141" t="s">
        <v>394</v>
      </c>
    </row>
    <row r="178" spans="2:65" s="1" customFormat="1" ht="16.5" customHeight="1">
      <c r="B178" s="129"/>
      <c r="C178" s="145" t="s">
        <v>395</v>
      </c>
      <c r="D178" s="145" t="s">
        <v>149</v>
      </c>
      <c r="E178" s="146" t="s">
        <v>396</v>
      </c>
      <c r="F178" s="147" t="s">
        <v>397</v>
      </c>
      <c r="G178" s="148" t="s">
        <v>141</v>
      </c>
      <c r="H178" s="149">
        <v>10</v>
      </c>
      <c r="I178" s="150">
        <v>4.3899999999999997</v>
      </c>
      <c r="J178" s="150">
        <f t="shared" si="20"/>
        <v>43.9</v>
      </c>
      <c r="K178" s="151"/>
      <c r="L178" s="152"/>
      <c r="M178" s="153" t="s">
        <v>1</v>
      </c>
      <c r="N178" s="154" t="s">
        <v>38</v>
      </c>
      <c r="O178" s="139">
        <v>0</v>
      </c>
      <c r="P178" s="139">
        <f t="shared" si="21"/>
        <v>0</v>
      </c>
      <c r="Q178" s="139">
        <v>0</v>
      </c>
      <c r="R178" s="139">
        <f t="shared" si="22"/>
        <v>0</v>
      </c>
      <c r="S178" s="139">
        <v>0</v>
      </c>
      <c r="T178" s="140">
        <f t="shared" si="23"/>
        <v>0</v>
      </c>
      <c r="AR178" s="141" t="s">
        <v>152</v>
      </c>
      <c r="AT178" s="141" t="s">
        <v>149</v>
      </c>
      <c r="AU178" s="141" t="s">
        <v>117</v>
      </c>
      <c r="AY178" s="13" t="s">
        <v>118</v>
      </c>
      <c r="BE178" s="142">
        <f t="shared" si="24"/>
        <v>0</v>
      </c>
      <c r="BF178" s="142">
        <f t="shared" si="25"/>
        <v>43.9</v>
      </c>
      <c r="BG178" s="142">
        <f t="shared" si="26"/>
        <v>0</v>
      </c>
      <c r="BH178" s="142">
        <f t="shared" si="27"/>
        <v>0</v>
      </c>
      <c r="BI178" s="142">
        <f t="shared" si="28"/>
        <v>0</v>
      </c>
      <c r="BJ178" s="13" t="s">
        <v>117</v>
      </c>
      <c r="BK178" s="142">
        <f t="shared" si="29"/>
        <v>43.9</v>
      </c>
      <c r="BL178" s="13" t="s">
        <v>123</v>
      </c>
      <c r="BM178" s="141" t="s">
        <v>398</v>
      </c>
    </row>
    <row r="179" spans="2:65" s="1" customFormat="1" ht="16.5" customHeight="1">
      <c r="B179" s="129"/>
      <c r="C179" s="145" t="s">
        <v>217</v>
      </c>
      <c r="D179" s="145" t="s">
        <v>149</v>
      </c>
      <c r="E179" s="146" t="s">
        <v>399</v>
      </c>
      <c r="F179" s="147" t="s">
        <v>400</v>
      </c>
      <c r="G179" s="148" t="s">
        <v>141</v>
      </c>
      <c r="H179" s="149">
        <v>2</v>
      </c>
      <c r="I179" s="150">
        <v>2.99</v>
      </c>
      <c r="J179" s="150">
        <f t="shared" si="20"/>
        <v>5.98</v>
      </c>
      <c r="K179" s="151"/>
      <c r="L179" s="152"/>
      <c r="M179" s="153" t="s">
        <v>1</v>
      </c>
      <c r="N179" s="154" t="s">
        <v>38</v>
      </c>
      <c r="O179" s="139">
        <v>0</v>
      </c>
      <c r="P179" s="139">
        <f t="shared" si="21"/>
        <v>0</v>
      </c>
      <c r="Q179" s="139">
        <v>0</v>
      </c>
      <c r="R179" s="139">
        <f t="shared" si="22"/>
        <v>0</v>
      </c>
      <c r="S179" s="139">
        <v>0</v>
      </c>
      <c r="T179" s="140">
        <f t="shared" si="23"/>
        <v>0</v>
      </c>
      <c r="AR179" s="141" t="s">
        <v>152</v>
      </c>
      <c r="AT179" s="141" t="s">
        <v>149</v>
      </c>
      <c r="AU179" s="141" t="s">
        <v>117</v>
      </c>
      <c r="AY179" s="13" t="s">
        <v>118</v>
      </c>
      <c r="BE179" s="142">
        <f t="shared" si="24"/>
        <v>0</v>
      </c>
      <c r="BF179" s="142">
        <f t="shared" si="25"/>
        <v>5.98</v>
      </c>
      <c r="BG179" s="142">
        <f t="shared" si="26"/>
        <v>0</v>
      </c>
      <c r="BH179" s="142">
        <f t="shared" si="27"/>
        <v>0</v>
      </c>
      <c r="BI179" s="142">
        <f t="shared" si="28"/>
        <v>0</v>
      </c>
      <c r="BJ179" s="13" t="s">
        <v>117</v>
      </c>
      <c r="BK179" s="142">
        <f t="shared" si="29"/>
        <v>5.98</v>
      </c>
      <c r="BL179" s="13" t="s">
        <v>123</v>
      </c>
      <c r="BM179" s="141" t="s">
        <v>401</v>
      </c>
    </row>
    <row r="180" spans="2:65" s="1" customFormat="1" ht="16.5" customHeight="1">
      <c r="B180" s="129"/>
      <c r="C180" s="145" t="s">
        <v>402</v>
      </c>
      <c r="D180" s="145" t="s">
        <v>149</v>
      </c>
      <c r="E180" s="146" t="s">
        <v>403</v>
      </c>
      <c r="F180" s="147" t="s">
        <v>404</v>
      </c>
      <c r="G180" s="148" t="s">
        <v>141</v>
      </c>
      <c r="H180" s="149">
        <v>8</v>
      </c>
      <c r="I180" s="150">
        <v>2.29</v>
      </c>
      <c r="J180" s="150">
        <f t="shared" si="20"/>
        <v>18.32</v>
      </c>
      <c r="K180" s="151"/>
      <c r="L180" s="152"/>
      <c r="M180" s="159" t="s">
        <v>1</v>
      </c>
      <c r="N180" s="160" t="s">
        <v>38</v>
      </c>
      <c r="O180" s="157">
        <v>0</v>
      </c>
      <c r="P180" s="157">
        <f t="shared" si="21"/>
        <v>0</v>
      </c>
      <c r="Q180" s="157">
        <v>0</v>
      </c>
      <c r="R180" s="157">
        <f t="shared" si="22"/>
        <v>0</v>
      </c>
      <c r="S180" s="157">
        <v>0</v>
      </c>
      <c r="T180" s="158">
        <f t="shared" si="23"/>
        <v>0</v>
      </c>
      <c r="AR180" s="141" t="s">
        <v>152</v>
      </c>
      <c r="AT180" s="141" t="s">
        <v>149</v>
      </c>
      <c r="AU180" s="141" t="s">
        <v>117</v>
      </c>
      <c r="AY180" s="13" t="s">
        <v>118</v>
      </c>
      <c r="BE180" s="142">
        <f t="shared" si="24"/>
        <v>0</v>
      </c>
      <c r="BF180" s="142">
        <f t="shared" si="25"/>
        <v>18.32</v>
      </c>
      <c r="BG180" s="142">
        <f t="shared" si="26"/>
        <v>0</v>
      </c>
      <c r="BH180" s="142">
        <f t="shared" si="27"/>
        <v>0</v>
      </c>
      <c r="BI180" s="142">
        <f t="shared" si="28"/>
        <v>0</v>
      </c>
      <c r="BJ180" s="13" t="s">
        <v>117</v>
      </c>
      <c r="BK180" s="142">
        <f t="shared" si="29"/>
        <v>18.32</v>
      </c>
      <c r="BL180" s="13" t="s">
        <v>123</v>
      </c>
      <c r="BM180" s="141" t="s">
        <v>405</v>
      </c>
    </row>
    <row r="181" spans="2:65" s="11" customFormat="1" ht="22.9" customHeight="1">
      <c r="B181" s="120"/>
      <c r="D181" s="121" t="s">
        <v>71</v>
      </c>
      <c r="E181" s="143">
        <v>732</v>
      </c>
      <c r="F181" s="143" t="s">
        <v>639</v>
      </c>
      <c r="J181" s="144">
        <f>BK181</f>
        <v>1010.2500000000001</v>
      </c>
      <c r="L181" s="163"/>
      <c r="M181" s="124"/>
      <c r="P181" s="125">
        <f>SUM(P182:P199)</f>
        <v>0</v>
      </c>
      <c r="R181" s="125">
        <f>SUM(R182:R199)</f>
        <v>0</v>
      </c>
      <c r="T181" s="126">
        <f>SUM(T182:T199)</f>
        <v>0</v>
      </c>
      <c r="AR181" s="121" t="s">
        <v>117</v>
      </c>
      <c r="AT181" s="127" t="s">
        <v>71</v>
      </c>
      <c r="AU181" s="127" t="s">
        <v>80</v>
      </c>
      <c r="AY181" s="121" t="s">
        <v>118</v>
      </c>
      <c r="BK181" s="128">
        <f>SUM(BK182:BK204)</f>
        <v>1010.2500000000001</v>
      </c>
    </row>
    <row r="182" spans="2:65" s="1" customFormat="1" ht="27" customHeight="1">
      <c r="B182" s="129"/>
      <c r="C182" s="130">
        <v>54</v>
      </c>
      <c r="D182" s="130" t="s">
        <v>119</v>
      </c>
      <c r="E182" s="131" t="s">
        <v>311</v>
      </c>
      <c r="F182" s="132" t="s">
        <v>643</v>
      </c>
      <c r="G182" s="133" t="s">
        <v>141</v>
      </c>
      <c r="H182" s="134">
        <v>1</v>
      </c>
      <c r="I182" s="135">
        <v>545</v>
      </c>
      <c r="J182" s="135">
        <f t="shared" ref="J182:J202" si="30">ROUND(I182*H182,2)</f>
        <v>545</v>
      </c>
      <c r="K182" s="136"/>
      <c r="L182" s="25"/>
      <c r="M182" s="137" t="s">
        <v>1</v>
      </c>
      <c r="N182" s="138" t="s">
        <v>38</v>
      </c>
      <c r="O182" s="139">
        <v>0</v>
      </c>
      <c r="P182" s="139">
        <f t="shared" ref="P182:P199" si="31">O182*H182</f>
        <v>0</v>
      </c>
      <c r="Q182" s="139">
        <v>0</v>
      </c>
      <c r="R182" s="139">
        <f t="shared" ref="R182:R199" si="32">Q182*H182</f>
        <v>0</v>
      </c>
      <c r="S182" s="139">
        <v>0</v>
      </c>
      <c r="T182" s="140">
        <f t="shared" ref="T182:T199" si="33">S182*H182</f>
        <v>0</v>
      </c>
      <c r="AR182" s="141" t="s">
        <v>123</v>
      </c>
      <c r="AT182" s="141" t="s">
        <v>119</v>
      </c>
      <c r="AU182" s="141" t="s">
        <v>117</v>
      </c>
      <c r="AY182" s="13" t="s">
        <v>118</v>
      </c>
      <c r="BE182" s="142">
        <f t="shared" ref="BE182:BE199" si="34">IF(N182="základná",J182,0)</f>
        <v>0</v>
      </c>
      <c r="BF182" s="142">
        <f t="shared" ref="BF182:BF199" si="35">IF(N182="znížená",J182,0)</f>
        <v>545</v>
      </c>
      <c r="BG182" s="142">
        <f t="shared" ref="BG182:BG199" si="36">IF(N182="zákl. prenesená",J182,0)</f>
        <v>0</v>
      </c>
      <c r="BH182" s="142">
        <f t="shared" ref="BH182:BH199" si="37">IF(N182="zníž. prenesená",J182,0)</f>
        <v>0</v>
      </c>
      <c r="BI182" s="142">
        <f t="shared" ref="BI182:BI199" si="38">IF(N182="nulová",J182,0)</f>
        <v>0</v>
      </c>
      <c r="BJ182" s="13" t="s">
        <v>117</v>
      </c>
      <c r="BK182" s="142">
        <f t="shared" ref="BK182:BK199" si="39">ROUND(I182*H182,2)</f>
        <v>545</v>
      </c>
      <c r="BL182" s="13" t="s">
        <v>123</v>
      </c>
      <c r="BM182" s="141" t="s">
        <v>271</v>
      </c>
    </row>
    <row r="183" spans="2:65" s="1" customFormat="1" ht="37.9" customHeight="1">
      <c r="B183" s="129"/>
      <c r="C183" s="145">
        <v>55</v>
      </c>
      <c r="D183" s="145" t="s">
        <v>149</v>
      </c>
      <c r="E183" s="146" t="s">
        <v>644</v>
      </c>
      <c r="F183" s="147" t="s">
        <v>645</v>
      </c>
      <c r="G183" s="148" t="s">
        <v>122</v>
      </c>
      <c r="H183" s="149">
        <v>5</v>
      </c>
      <c r="I183" s="150">
        <v>7.46</v>
      </c>
      <c r="J183" s="150">
        <f t="shared" si="30"/>
        <v>37.299999999999997</v>
      </c>
      <c r="K183" s="151"/>
      <c r="L183" s="152"/>
      <c r="M183" s="153" t="s">
        <v>1</v>
      </c>
      <c r="N183" s="154" t="s">
        <v>38</v>
      </c>
      <c r="O183" s="139">
        <v>0</v>
      </c>
      <c r="P183" s="139">
        <f t="shared" si="31"/>
        <v>0</v>
      </c>
      <c r="Q183" s="139">
        <v>0</v>
      </c>
      <c r="R183" s="139">
        <f t="shared" si="32"/>
        <v>0</v>
      </c>
      <c r="S183" s="139">
        <v>0</v>
      </c>
      <c r="T183" s="140">
        <f t="shared" si="33"/>
        <v>0</v>
      </c>
      <c r="AR183" s="141" t="s">
        <v>152</v>
      </c>
      <c r="AT183" s="141" t="s">
        <v>149</v>
      </c>
      <c r="AU183" s="141" t="s">
        <v>117</v>
      </c>
      <c r="AY183" s="13" t="s">
        <v>118</v>
      </c>
      <c r="BE183" s="142">
        <f t="shared" si="34"/>
        <v>0</v>
      </c>
      <c r="BF183" s="142">
        <f t="shared" si="35"/>
        <v>37.299999999999997</v>
      </c>
      <c r="BG183" s="142">
        <f t="shared" si="36"/>
        <v>0</v>
      </c>
      <c r="BH183" s="142">
        <f t="shared" si="37"/>
        <v>0</v>
      </c>
      <c r="BI183" s="142">
        <f t="shared" si="38"/>
        <v>0</v>
      </c>
      <c r="BJ183" s="13" t="s">
        <v>117</v>
      </c>
      <c r="BK183" s="142">
        <f t="shared" si="39"/>
        <v>37.299999999999997</v>
      </c>
      <c r="BL183" s="13" t="s">
        <v>123</v>
      </c>
      <c r="BM183" s="141" t="s">
        <v>274</v>
      </c>
    </row>
    <row r="184" spans="2:65" s="1" customFormat="1" ht="21.75" customHeight="1">
      <c r="B184" s="129"/>
      <c r="C184" s="145">
        <v>56</v>
      </c>
      <c r="D184" s="145" t="s">
        <v>149</v>
      </c>
      <c r="E184" s="146" t="s">
        <v>646</v>
      </c>
      <c r="F184" s="147" t="s">
        <v>647</v>
      </c>
      <c r="G184" s="148" t="s">
        <v>141</v>
      </c>
      <c r="H184" s="149">
        <v>2</v>
      </c>
      <c r="I184" s="150">
        <v>12.87</v>
      </c>
      <c r="J184" s="150">
        <f t="shared" si="30"/>
        <v>25.74</v>
      </c>
      <c r="K184" s="151"/>
      <c r="L184" s="152"/>
      <c r="M184" s="153" t="s">
        <v>1</v>
      </c>
      <c r="N184" s="154" t="s">
        <v>38</v>
      </c>
      <c r="O184" s="139">
        <v>0</v>
      </c>
      <c r="P184" s="139">
        <f t="shared" si="31"/>
        <v>0</v>
      </c>
      <c r="Q184" s="139">
        <v>0</v>
      </c>
      <c r="R184" s="139">
        <f t="shared" si="32"/>
        <v>0</v>
      </c>
      <c r="S184" s="139">
        <v>0</v>
      </c>
      <c r="T184" s="140">
        <f t="shared" si="33"/>
        <v>0</v>
      </c>
      <c r="AR184" s="141" t="s">
        <v>152</v>
      </c>
      <c r="AT184" s="141" t="s">
        <v>149</v>
      </c>
      <c r="AU184" s="141" t="s">
        <v>117</v>
      </c>
      <c r="AY184" s="13" t="s">
        <v>118</v>
      </c>
      <c r="BE184" s="142">
        <f t="shared" si="34"/>
        <v>0</v>
      </c>
      <c r="BF184" s="142">
        <f t="shared" si="35"/>
        <v>25.74</v>
      </c>
      <c r="BG184" s="142">
        <f t="shared" si="36"/>
        <v>0</v>
      </c>
      <c r="BH184" s="142">
        <f t="shared" si="37"/>
        <v>0</v>
      </c>
      <c r="BI184" s="142">
        <f t="shared" si="38"/>
        <v>0</v>
      </c>
      <c r="BJ184" s="13" t="s">
        <v>117</v>
      </c>
      <c r="BK184" s="142">
        <f t="shared" si="39"/>
        <v>25.74</v>
      </c>
      <c r="BL184" s="13" t="s">
        <v>123</v>
      </c>
      <c r="BM184" s="141" t="s">
        <v>278</v>
      </c>
    </row>
    <row r="185" spans="2:65" s="1" customFormat="1" ht="21.75" customHeight="1">
      <c r="B185" s="129"/>
      <c r="C185" s="145">
        <v>57</v>
      </c>
      <c r="D185" s="145" t="s">
        <v>149</v>
      </c>
      <c r="E185" s="146" t="s">
        <v>648</v>
      </c>
      <c r="F185" s="147" t="s">
        <v>649</v>
      </c>
      <c r="G185" s="148" t="s">
        <v>141</v>
      </c>
      <c r="H185" s="149">
        <v>2</v>
      </c>
      <c r="I185" s="150">
        <v>14.3</v>
      </c>
      <c r="J185" s="150">
        <f t="shared" si="30"/>
        <v>28.6</v>
      </c>
      <c r="K185" s="151"/>
      <c r="L185" s="152"/>
      <c r="M185" s="153" t="s">
        <v>1</v>
      </c>
      <c r="N185" s="154" t="s">
        <v>38</v>
      </c>
      <c r="O185" s="139">
        <v>0</v>
      </c>
      <c r="P185" s="139">
        <f t="shared" si="31"/>
        <v>0</v>
      </c>
      <c r="Q185" s="139">
        <v>0</v>
      </c>
      <c r="R185" s="139">
        <f t="shared" si="32"/>
        <v>0</v>
      </c>
      <c r="S185" s="139">
        <v>0</v>
      </c>
      <c r="T185" s="140">
        <f t="shared" si="33"/>
        <v>0</v>
      </c>
      <c r="AR185" s="141" t="s">
        <v>152</v>
      </c>
      <c r="AT185" s="141" t="s">
        <v>149</v>
      </c>
      <c r="AU185" s="141" t="s">
        <v>117</v>
      </c>
      <c r="AY185" s="13" t="s">
        <v>118</v>
      </c>
      <c r="BE185" s="142">
        <f t="shared" si="34"/>
        <v>0</v>
      </c>
      <c r="BF185" s="142">
        <f t="shared" si="35"/>
        <v>28.6</v>
      </c>
      <c r="BG185" s="142">
        <f t="shared" si="36"/>
        <v>0</v>
      </c>
      <c r="BH185" s="142">
        <f t="shared" si="37"/>
        <v>0</v>
      </c>
      <c r="BI185" s="142">
        <f t="shared" si="38"/>
        <v>0</v>
      </c>
      <c r="BJ185" s="13" t="s">
        <v>117</v>
      </c>
      <c r="BK185" s="142">
        <f t="shared" si="39"/>
        <v>28.6</v>
      </c>
      <c r="BL185" s="13" t="s">
        <v>123</v>
      </c>
      <c r="BM185" s="141" t="s">
        <v>281</v>
      </c>
    </row>
    <row r="186" spans="2:65" s="1" customFormat="1" ht="24.2" customHeight="1">
      <c r="B186" s="129"/>
      <c r="C186" s="145">
        <v>58</v>
      </c>
      <c r="D186" s="145" t="s">
        <v>149</v>
      </c>
      <c r="E186" s="146" t="s">
        <v>651</v>
      </c>
      <c r="F186" s="147" t="s">
        <v>650</v>
      </c>
      <c r="G186" s="148" t="s">
        <v>141</v>
      </c>
      <c r="H186" s="149">
        <v>4</v>
      </c>
      <c r="I186" s="150">
        <v>13.78</v>
      </c>
      <c r="J186" s="150">
        <f t="shared" si="30"/>
        <v>55.12</v>
      </c>
      <c r="K186" s="151"/>
      <c r="L186" s="152"/>
      <c r="M186" s="153" t="s">
        <v>1</v>
      </c>
      <c r="N186" s="154" t="s">
        <v>38</v>
      </c>
      <c r="O186" s="139">
        <v>0</v>
      </c>
      <c r="P186" s="139">
        <f t="shared" si="31"/>
        <v>0</v>
      </c>
      <c r="Q186" s="139">
        <v>0</v>
      </c>
      <c r="R186" s="139">
        <f t="shared" si="32"/>
        <v>0</v>
      </c>
      <c r="S186" s="139">
        <v>0</v>
      </c>
      <c r="T186" s="140">
        <f t="shared" si="33"/>
        <v>0</v>
      </c>
      <c r="AR186" s="141" t="s">
        <v>152</v>
      </c>
      <c r="AT186" s="141" t="s">
        <v>149</v>
      </c>
      <c r="AU186" s="141" t="s">
        <v>117</v>
      </c>
      <c r="AY186" s="13" t="s">
        <v>118</v>
      </c>
      <c r="BE186" s="142">
        <f t="shared" si="34"/>
        <v>0</v>
      </c>
      <c r="BF186" s="142">
        <f t="shared" si="35"/>
        <v>55.12</v>
      </c>
      <c r="BG186" s="142">
        <f t="shared" si="36"/>
        <v>0</v>
      </c>
      <c r="BH186" s="142">
        <f t="shared" si="37"/>
        <v>0</v>
      </c>
      <c r="BI186" s="142">
        <f t="shared" si="38"/>
        <v>0</v>
      </c>
      <c r="BJ186" s="13" t="s">
        <v>117</v>
      </c>
      <c r="BK186" s="142">
        <f t="shared" si="39"/>
        <v>55.12</v>
      </c>
      <c r="BL186" s="13" t="s">
        <v>123</v>
      </c>
      <c r="BM186" s="141" t="s">
        <v>285</v>
      </c>
    </row>
    <row r="187" spans="2:65" s="1" customFormat="1" ht="24.2" customHeight="1">
      <c r="B187" s="129"/>
      <c r="C187" s="145">
        <v>59</v>
      </c>
      <c r="D187" s="145" t="s">
        <v>149</v>
      </c>
      <c r="E187" s="146" t="s">
        <v>652</v>
      </c>
      <c r="F187" s="147" t="s">
        <v>653</v>
      </c>
      <c r="G187" s="148" t="s">
        <v>122</v>
      </c>
      <c r="H187" s="149">
        <v>5</v>
      </c>
      <c r="I187" s="150">
        <v>2.21</v>
      </c>
      <c r="J187" s="150">
        <f t="shared" si="30"/>
        <v>11.05</v>
      </c>
      <c r="K187" s="151"/>
      <c r="L187" s="152"/>
      <c r="M187" s="153" t="s">
        <v>1</v>
      </c>
      <c r="N187" s="154" t="s">
        <v>38</v>
      </c>
      <c r="O187" s="139">
        <v>0</v>
      </c>
      <c r="P187" s="139">
        <f t="shared" si="31"/>
        <v>0</v>
      </c>
      <c r="Q187" s="139">
        <v>0</v>
      </c>
      <c r="R187" s="139">
        <f t="shared" si="32"/>
        <v>0</v>
      </c>
      <c r="S187" s="139">
        <v>0</v>
      </c>
      <c r="T187" s="140">
        <f t="shared" si="33"/>
        <v>0</v>
      </c>
      <c r="AR187" s="141" t="s">
        <v>152</v>
      </c>
      <c r="AT187" s="141" t="s">
        <v>149</v>
      </c>
      <c r="AU187" s="141" t="s">
        <v>117</v>
      </c>
      <c r="AY187" s="13" t="s">
        <v>118</v>
      </c>
      <c r="BE187" s="142">
        <f t="shared" si="34"/>
        <v>0</v>
      </c>
      <c r="BF187" s="142">
        <f t="shared" si="35"/>
        <v>11.05</v>
      </c>
      <c r="BG187" s="142">
        <f t="shared" si="36"/>
        <v>0</v>
      </c>
      <c r="BH187" s="142">
        <f t="shared" si="37"/>
        <v>0</v>
      </c>
      <c r="BI187" s="142">
        <f t="shared" si="38"/>
        <v>0</v>
      </c>
      <c r="BJ187" s="13" t="s">
        <v>117</v>
      </c>
      <c r="BK187" s="142">
        <f t="shared" si="39"/>
        <v>11.05</v>
      </c>
      <c r="BL187" s="13" t="s">
        <v>123</v>
      </c>
      <c r="BM187" s="141" t="s">
        <v>288</v>
      </c>
    </row>
    <row r="188" spans="2:65" s="1" customFormat="1" ht="21.75" customHeight="1">
      <c r="B188" s="129"/>
      <c r="C188" s="145">
        <v>60</v>
      </c>
      <c r="D188" s="145" t="s">
        <v>149</v>
      </c>
      <c r="E188" s="146" t="s">
        <v>674</v>
      </c>
      <c r="F188" s="147" t="s">
        <v>654</v>
      </c>
      <c r="G188" s="148" t="s">
        <v>141</v>
      </c>
      <c r="H188" s="149">
        <v>1</v>
      </c>
      <c r="I188" s="150">
        <v>5.17</v>
      </c>
      <c r="J188" s="150">
        <f t="shared" si="30"/>
        <v>5.17</v>
      </c>
      <c r="K188" s="151"/>
      <c r="L188" s="152"/>
      <c r="M188" s="153" t="s">
        <v>1</v>
      </c>
      <c r="N188" s="154" t="s">
        <v>38</v>
      </c>
      <c r="O188" s="139">
        <v>0</v>
      </c>
      <c r="P188" s="139">
        <f t="shared" si="31"/>
        <v>0</v>
      </c>
      <c r="Q188" s="139">
        <v>0</v>
      </c>
      <c r="R188" s="139">
        <f t="shared" si="32"/>
        <v>0</v>
      </c>
      <c r="S188" s="139">
        <v>0</v>
      </c>
      <c r="T188" s="140">
        <f t="shared" si="33"/>
        <v>0</v>
      </c>
      <c r="AR188" s="141" t="s">
        <v>152</v>
      </c>
      <c r="AT188" s="141" t="s">
        <v>149</v>
      </c>
      <c r="AU188" s="141" t="s">
        <v>117</v>
      </c>
      <c r="AY188" s="13" t="s">
        <v>118</v>
      </c>
      <c r="BE188" s="142">
        <f t="shared" si="34"/>
        <v>0</v>
      </c>
      <c r="BF188" s="142">
        <f t="shared" si="35"/>
        <v>5.17</v>
      </c>
      <c r="BG188" s="142">
        <f t="shared" si="36"/>
        <v>0</v>
      </c>
      <c r="BH188" s="142">
        <f t="shared" si="37"/>
        <v>0</v>
      </c>
      <c r="BI188" s="142">
        <f t="shared" si="38"/>
        <v>0</v>
      </c>
      <c r="BJ188" s="13" t="s">
        <v>117</v>
      </c>
      <c r="BK188" s="142">
        <f t="shared" si="39"/>
        <v>5.17</v>
      </c>
      <c r="BL188" s="13" t="s">
        <v>123</v>
      </c>
      <c r="BM188" s="141" t="s">
        <v>292</v>
      </c>
    </row>
    <row r="189" spans="2:65" s="1" customFormat="1" ht="33" customHeight="1">
      <c r="B189" s="129"/>
      <c r="C189" s="145">
        <v>61</v>
      </c>
      <c r="D189" s="145" t="s">
        <v>149</v>
      </c>
      <c r="E189" s="146" t="s">
        <v>656</v>
      </c>
      <c r="F189" s="147" t="s">
        <v>655</v>
      </c>
      <c r="G189" s="148" t="s">
        <v>141</v>
      </c>
      <c r="H189" s="149">
        <v>2</v>
      </c>
      <c r="I189" s="150">
        <v>10.01</v>
      </c>
      <c r="J189" s="150">
        <f t="shared" si="30"/>
        <v>20.02</v>
      </c>
      <c r="K189" s="151"/>
      <c r="L189" s="152"/>
      <c r="M189" s="153" t="s">
        <v>1</v>
      </c>
      <c r="N189" s="154" t="s">
        <v>38</v>
      </c>
      <c r="O189" s="139">
        <v>0</v>
      </c>
      <c r="P189" s="139">
        <f t="shared" si="31"/>
        <v>0</v>
      </c>
      <c r="Q189" s="139">
        <v>0</v>
      </c>
      <c r="R189" s="139">
        <f t="shared" si="32"/>
        <v>0</v>
      </c>
      <c r="S189" s="139">
        <v>0</v>
      </c>
      <c r="T189" s="140">
        <f t="shared" si="33"/>
        <v>0</v>
      </c>
      <c r="AR189" s="141" t="s">
        <v>152</v>
      </c>
      <c r="AT189" s="141" t="s">
        <v>149</v>
      </c>
      <c r="AU189" s="141" t="s">
        <v>117</v>
      </c>
      <c r="AY189" s="13" t="s">
        <v>118</v>
      </c>
      <c r="BE189" s="142">
        <f t="shared" si="34"/>
        <v>0</v>
      </c>
      <c r="BF189" s="142">
        <f t="shared" si="35"/>
        <v>20.02</v>
      </c>
      <c r="BG189" s="142">
        <f t="shared" si="36"/>
        <v>0</v>
      </c>
      <c r="BH189" s="142">
        <f t="shared" si="37"/>
        <v>0</v>
      </c>
      <c r="BI189" s="142">
        <f t="shared" si="38"/>
        <v>0</v>
      </c>
      <c r="BJ189" s="13" t="s">
        <v>117</v>
      </c>
      <c r="BK189" s="142">
        <f t="shared" si="39"/>
        <v>20.02</v>
      </c>
      <c r="BL189" s="13" t="s">
        <v>123</v>
      </c>
      <c r="BM189" s="141" t="s">
        <v>295</v>
      </c>
    </row>
    <row r="190" spans="2:65" s="1" customFormat="1" ht="22.9" customHeight="1">
      <c r="B190" s="129"/>
      <c r="C190" s="145">
        <v>62</v>
      </c>
      <c r="D190" s="145" t="s">
        <v>149</v>
      </c>
      <c r="E190" s="146" t="s">
        <v>675</v>
      </c>
      <c r="F190" s="147" t="s">
        <v>657</v>
      </c>
      <c r="G190" s="148" t="s">
        <v>122</v>
      </c>
      <c r="H190" s="149">
        <v>3</v>
      </c>
      <c r="I190" s="150">
        <v>18.89</v>
      </c>
      <c r="J190" s="150">
        <f t="shared" si="30"/>
        <v>56.67</v>
      </c>
      <c r="K190" s="151"/>
      <c r="L190" s="152"/>
      <c r="M190" s="153" t="s">
        <v>1</v>
      </c>
      <c r="N190" s="154" t="s">
        <v>38</v>
      </c>
      <c r="O190" s="139">
        <v>0</v>
      </c>
      <c r="P190" s="139">
        <f t="shared" si="31"/>
        <v>0</v>
      </c>
      <c r="Q190" s="139">
        <v>0</v>
      </c>
      <c r="R190" s="139">
        <f t="shared" si="32"/>
        <v>0</v>
      </c>
      <c r="S190" s="139">
        <v>0</v>
      </c>
      <c r="T190" s="140">
        <f t="shared" si="33"/>
        <v>0</v>
      </c>
      <c r="AR190" s="141" t="s">
        <v>152</v>
      </c>
      <c r="AT190" s="141" t="s">
        <v>149</v>
      </c>
      <c r="AU190" s="141" t="s">
        <v>117</v>
      </c>
      <c r="AY190" s="13" t="s">
        <v>118</v>
      </c>
      <c r="BE190" s="142">
        <f t="shared" si="34"/>
        <v>0</v>
      </c>
      <c r="BF190" s="142">
        <f t="shared" si="35"/>
        <v>56.67</v>
      </c>
      <c r="BG190" s="142">
        <f t="shared" si="36"/>
        <v>0</v>
      </c>
      <c r="BH190" s="142">
        <f t="shared" si="37"/>
        <v>0</v>
      </c>
      <c r="BI190" s="142">
        <f t="shared" si="38"/>
        <v>0</v>
      </c>
      <c r="BJ190" s="13" t="s">
        <v>117</v>
      </c>
      <c r="BK190" s="142">
        <f t="shared" si="39"/>
        <v>56.67</v>
      </c>
      <c r="BL190" s="13" t="s">
        <v>123</v>
      </c>
      <c r="BM190" s="141" t="s">
        <v>391</v>
      </c>
    </row>
    <row r="191" spans="2:65" s="1" customFormat="1" ht="16.5" customHeight="1">
      <c r="B191" s="129"/>
      <c r="C191" s="145">
        <v>63</v>
      </c>
      <c r="D191" s="145" t="s">
        <v>149</v>
      </c>
      <c r="E191" s="146" t="s">
        <v>676</v>
      </c>
      <c r="F191" s="147" t="s">
        <v>658</v>
      </c>
      <c r="G191" s="148" t="s">
        <v>141</v>
      </c>
      <c r="H191" s="149">
        <v>4</v>
      </c>
      <c r="I191" s="150">
        <v>3.68</v>
      </c>
      <c r="J191" s="150">
        <f t="shared" si="30"/>
        <v>14.72</v>
      </c>
      <c r="K191" s="151"/>
      <c r="L191" s="152"/>
      <c r="M191" s="153" t="s">
        <v>1</v>
      </c>
      <c r="N191" s="154" t="s">
        <v>38</v>
      </c>
      <c r="O191" s="139">
        <v>0</v>
      </c>
      <c r="P191" s="139">
        <f t="shared" si="31"/>
        <v>0</v>
      </c>
      <c r="Q191" s="139">
        <v>0</v>
      </c>
      <c r="R191" s="139">
        <f t="shared" si="32"/>
        <v>0</v>
      </c>
      <c r="S191" s="139">
        <v>0</v>
      </c>
      <c r="T191" s="140">
        <f t="shared" si="33"/>
        <v>0</v>
      </c>
      <c r="AR191" s="141" t="s">
        <v>152</v>
      </c>
      <c r="AT191" s="141" t="s">
        <v>149</v>
      </c>
      <c r="AU191" s="141" t="s">
        <v>117</v>
      </c>
      <c r="AY191" s="13" t="s">
        <v>118</v>
      </c>
      <c r="BE191" s="142">
        <f t="shared" si="34"/>
        <v>0</v>
      </c>
      <c r="BF191" s="142">
        <f t="shared" si="35"/>
        <v>14.72</v>
      </c>
      <c r="BG191" s="142">
        <f t="shared" si="36"/>
        <v>0</v>
      </c>
      <c r="BH191" s="142">
        <f t="shared" si="37"/>
        <v>0</v>
      </c>
      <c r="BI191" s="142">
        <f t="shared" si="38"/>
        <v>0</v>
      </c>
      <c r="BJ191" s="13" t="s">
        <v>117</v>
      </c>
      <c r="BK191" s="142">
        <f t="shared" si="39"/>
        <v>14.72</v>
      </c>
      <c r="BL191" s="13" t="s">
        <v>123</v>
      </c>
      <c r="BM191" s="141" t="s">
        <v>394</v>
      </c>
    </row>
    <row r="192" spans="2:65" s="1" customFormat="1" ht="16.5" customHeight="1">
      <c r="B192" s="129"/>
      <c r="C192" s="145">
        <v>64</v>
      </c>
      <c r="D192" s="145" t="s">
        <v>149</v>
      </c>
      <c r="E192" s="146" t="s">
        <v>677</v>
      </c>
      <c r="F192" s="147" t="s">
        <v>659</v>
      </c>
      <c r="G192" s="148" t="s">
        <v>141</v>
      </c>
      <c r="H192" s="149">
        <v>2</v>
      </c>
      <c r="I192" s="150">
        <v>20.54</v>
      </c>
      <c r="J192" s="150">
        <f t="shared" si="30"/>
        <v>41.08</v>
      </c>
      <c r="K192" s="151"/>
      <c r="L192" s="152"/>
      <c r="M192" s="153" t="s">
        <v>1</v>
      </c>
      <c r="N192" s="154" t="s">
        <v>38</v>
      </c>
      <c r="O192" s="139">
        <v>0</v>
      </c>
      <c r="P192" s="139">
        <f t="shared" si="31"/>
        <v>0</v>
      </c>
      <c r="Q192" s="139">
        <v>0</v>
      </c>
      <c r="R192" s="139">
        <f t="shared" si="32"/>
        <v>0</v>
      </c>
      <c r="S192" s="139">
        <v>0</v>
      </c>
      <c r="T192" s="140">
        <f t="shared" si="33"/>
        <v>0</v>
      </c>
      <c r="AR192" s="141" t="s">
        <v>152</v>
      </c>
      <c r="AT192" s="141" t="s">
        <v>149</v>
      </c>
      <c r="AU192" s="141" t="s">
        <v>117</v>
      </c>
      <c r="AY192" s="13" t="s">
        <v>118</v>
      </c>
      <c r="BE192" s="142">
        <f t="shared" si="34"/>
        <v>0</v>
      </c>
      <c r="BF192" s="142">
        <f t="shared" si="35"/>
        <v>41.08</v>
      </c>
      <c r="BG192" s="142">
        <f t="shared" si="36"/>
        <v>0</v>
      </c>
      <c r="BH192" s="142">
        <f t="shared" si="37"/>
        <v>0</v>
      </c>
      <c r="BI192" s="142">
        <f t="shared" si="38"/>
        <v>0</v>
      </c>
      <c r="BJ192" s="13" t="s">
        <v>117</v>
      </c>
      <c r="BK192" s="142">
        <f t="shared" si="39"/>
        <v>41.08</v>
      </c>
      <c r="BL192" s="13" t="s">
        <v>123</v>
      </c>
      <c r="BM192" s="141" t="s">
        <v>398</v>
      </c>
    </row>
    <row r="193" spans="2:65" s="1" customFormat="1" ht="16.5" customHeight="1">
      <c r="B193" s="129"/>
      <c r="C193" s="145">
        <v>65</v>
      </c>
      <c r="D193" s="145" t="s">
        <v>149</v>
      </c>
      <c r="E193" s="146" t="s">
        <v>678</v>
      </c>
      <c r="F193" s="147" t="s">
        <v>660</v>
      </c>
      <c r="G193" s="148" t="s">
        <v>141</v>
      </c>
      <c r="H193" s="149">
        <v>1</v>
      </c>
      <c r="I193" s="150">
        <v>22.69</v>
      </c>
      <c r="J193" s="150">
        <f t="shared" ref="J193:J194" si="40">ROUND(I193*H193,2)</f>
        <v>22.69</v>
      </c>
      <c r="K193" s="151"/>
      <c r="L193" s="152"/>
      <c r="M193" s="153"/>
      <c r="N193" s="154"/>
      <c r="O193" s="139"/>
      <c r="P193" s="139"/>
      <c r="Q193" s="139"/>
      <c r="R193" s="139"/>
      <c r="S193" s="139"/>
      <c r="T193" s="140"/>
      <c r="AR193" s="141"/>
      <c r="AT193" s="141"/>
      <c r="AU193" s="141"/>
      <c r="AY193" s="13"/>
      <c r="BE193" s="142"/>
      <c r="BF193" s="142"/>
      <c r="BG193" s="142"/>
      <c r="BH193" s="142"/>
      <c r="BI193" s="142"/>
      <c r="BJ193" s="13"/>
      <c r="BK193" s="142">
        <f>J193</f>
        <v>22.69</v>
      </c>
      <c r="BL193" s="13"/>
      <c r="BM193" s="141"/>
    </row>
    <row r="194" spans="2:65" s="1" customFormat="1" ht="16.5" customHeight="1">
      <c r="B194" s="129"/>
      <c r="C194" s="145">
        <v>66</v>
      </c>
      <c r="D194" s="145" t="s">
        <v>149</v>
      </c>
      <c r="E194" s="146" t="s">
        <v>679</v>
      </c>
      <c r="F194" s="147" t="s">
        <v>661</v>
      </c>
      <c r="G194" s="148" t="s">
        <v>141</v>
      </c>
      <c r="H194" s="149">
        <v>1</v>
      </c>
      <c r="I194" s="150">
        <v>1.35</v>
      </c>
      <c r="J194" s="150">
        <f t="shared" si="40"/>
        <v>1.35</v>
      </c>
      <c r="K194" s="151"/>
      <c r="L194" s="152"/>
      <c r="M194" s="153"/>
      <c r="N194" s="154"/>
      <c r="O194" s="139"/>
      <c r="P194" s="139"/>
      <c r="Q194" s="139"/>
      <c r="R194" s="139"/>
      <c r="S194" s="139"/>
      <c r="T194" s="140"/>
      <c r="AR194" s="141"/>
      <c r="AT194" s="141"/>
      <c r="AU194" s="141"/>
      <c r="AY194" s="13"/>
      <c r="BE194" s="142"/>
      <c r="BF194" s="142"/>
      <c r="BG194" s="142"/>
      <c r="BH194" s="142"/>
      <c r="BI194" s="142"/>
      <c r="BJ194" s="13"/>
      <c r="BK194" s="142">
        <f>J194</f>
        <v>1.35</v>
      </c>
      <c r="BL194" s="13"/>
      <c r="BM194" s="141"/>
    </row>
    <row r="195" spans="2:65" s="1" customFormat="1" ht="16.5" customHeight="1">
      <c r="B195" s="129"/>
      <c r="C195" s="145">
        <v>67</v>
      </c>
      <c r="D195" s="145" t="s">
        <v>149</v>
      </c>
      <c r="E195" s="146" t="s">
        <v>680</v>
      </c>
      <c r="F195" s="147" t="s">
        <v>662</v>
      </c>
      <c r="G195" s="148" t="s">
        <v>141</v>
      </c>
      <c r="H195" s="149">
        <v>16</v>
      </c>
      <c r="I195" s="150">
        <v>3.78</v>
      </c>
      <c r="J195" s="150">
        <f t="shared" ref="J195:J196" si="41">ROUND(I195*H195,2)</f>
        <v>60.48</v>
      </c>
      <c r="K195" s="151"/>
      <c r="L195" s="152"/>
      <c r="M195" s="153"/>
      <c r="N195" s="154"/>
      <c r="O195" s="139"/>
      <c r="P195" s="139"/>
      <c r="Q195" s="139"/>
      <c r="R195" s="139"/>
      <c r="S195" s="139"/>
      <c r="T195" s="140"/>
      <c r="AR195" s="141"/>
      <c r="AT195" s="141"/>
      <c r="AU195" s="141"/>
      <c r="AY195" s="13"/>
      <c r="BE195" s="142"/>
      <c r="BF195" s="142"/>
      <c r="BG195" s="142"/>
      <c r="BH195" s="142"/>
      <c r="BI195" s="142"/>
      <c r="BJ195" s="13"/>
      <c r="BK195" s="142">
        <f>J195</f>
        <v>60.48</v>
      </c>
      <c r="BL195" s="13"/>
      <c r="BM195" s="141"/>
    </row>
    <row r="196" spans="2:65" s="1" customFormat="1" ht="16.5" customHeight="1">
      <c r="B196" s="129"/>
      <c r="C196" s="145">
        <v>68</v>
      </c>
      <c r="D196" s="145" t="s">
        <v>149</v>
      </c>
      <c r="E196" s="146" t="s">
        <v>681</v>
      </c>
      <c r="F196" s="147" t="s">
        <v>663</v>
      </c>
      <c r="G196" s="148" t="s">
        <v>141</v>
      </c>
      <c r="H196" s="149">
        <v>16</v>
      </c>
      <c r="I196" s="150">
        <v>1.2</v>
      </c>
      <c r="J196" s="150">
        <f t="shared" si="41"/>
        <v>19.2</v>
      </c>
      <c r="K196" s="151"/>
      <c r="L196" s="152"/>
      <c r="M196" s="153"/>
      <c r="N196" s="154"/>
      <c r="O196" s="139"/>
      <c r="P196" s="139"/>
      <c r="Q196" s="139"/>
      <c r="R196" s="139"/>
      <c r="S196" s="139"/>
      <c r="T196" s="140"/>
      <c r="AR196" s="141"/>
      <c r="AT196" s="141"/>
      <c r="AU196" s="141"/>
      <c r="AY196" s="13"/>
      <c r="BE196" s="142"/>
      <c r="BF196" s="142"/>
      <c r="BG196" s="142"/>
      <c r="BH196" s="142"/>
      <c r="BI196" s="142"/>
      <c r="BJ196" s="13"/>
      <c r="BK196" s="142">
        <f>J196</f>
        <v>19.2</v>
      </c>
      <c r="BL196" s="13"/>
      <c r="BM196" s="141"/>
    </row>
    <row r="197" spans="2:65" s="1" customFormat="1" ht="16.5" customHeight="1">
      <c r="B197" s="129"/>
      <c r="C197" s="145">
        <v>69</v>
      </c>
      <c r="D197" s="145" t="s">
        <v>149</v>
      </c>
      <c r="E197" s="146" t="s">
        <v>399</v>
      </c>
      <c r="F197" s="147" t="s">
        <v>400</v>
      </c>
      <c r="G197" s="148" t="s">
        <v>141</v>
      </c>
      <c r="H197" s="149">
        <v>3</v>
      </c>
      <c r="I197" s="150">
        <v>2.99</v>
      </c>
      <c r="J197" s="150">
        <f t="shared" si="30"/>
        <v>8.9700000000000006</v>
      </c>
      <c r="K197" s="151"/>
      <c r="L197" s="152"/>
      <c r="M197" s="153" t="s">
        <v>1</v>
      </c>
      <c r="N197" s="154" t="s">
        <v>38</v>
      </c>
      <c r="O197" s="139">
        <v>0</v>
      </c>
      <c r="P197" s="139">
        <f t="shared" si="31"/>
        <v>0</v>
      </c>
      <c r="Q197" s="139">
        <v>0</v>
      </c>
      <c r="R197" s="139">
        <f t="shared" si="32"/>
        <v>0</v>
      </c>
      <c r="S197" s="139">
        <v>0</v>
      </c>
      <c r="T197" s="140">
        <f t="shared" si="33"/>
        <v>0</v>
      </c>
      <c r="AR197" s="141" t="s">
        <v>152</v>
      </c>
      <c r="AT197" s="141" t="s">
        <v>149</v>
      </c>
      <c r="AU197" s="141" t="s">
        <v>117</v>
      </c>
      <c r="AY197" s="13" t="s">
        <v>118</v>
      </c>
      <c r="BE197" s="142">
        <f t="shared" si="34"/>
        <v>0</v>
      </c>
      <c r="BF197" s="142">
        <f t="shared" si="35"/>
        <v>8.9700000000000006</v>
      </c>
      <c r="BG197" s="142">
        <f t="shared" si="36"/>
        <v>0</v>
      </c>
      <c r="BH197" s="142">
        <f t="shared" si="37"/>
        <v>0</v>
      </c>
      <c r="BI197" s="142">
        <f t="shared" si="38"/>
        <v>0</v>
      </c>
      <c r="BJ197" s="13" t="s">
        <v>117</v>
      </c>
      <c r="BK197" s="142">
        <f t="shared" si="39"/>
        <v>8.9700000000000006</v>
      </c>
      <c r="BL197" s="13" t="s">
        <v>123</v>
      </c>
      <c r="BM197" s="141" t="s">
        <v>401</v>
      </c>
    </row>
    <row r="198" spans="2:65" s="1" customFormat="1" ht="16.5" customHeight="1">
      <c r="B198" s="129"/>
      <c r="C198" s="145">
        <v>70</v>
      </c>
      <c r="D198" s="145" t="s">
        <v>149</v>
      </c>
      <c r="E198" s="146" t="s">
        <v>682</v>
      </c>
      <c r="F198" s="147" t="s">
        <v>640</v>
      </c>
      <c r="G198" s="148" t="s">
        <v>141</v>
      </c>
      <c r="H198" s="149">
        <v>7</v>
      </c>
      <c r="I198" s="150">
        <v>2.87</v>
      </c>
      <c r="J198" s="150">
        <f t="shared" ref="J198" si="42">ROUND(I198*H198,2)</f>
        <v>20.09</v>
      </c>
      <c r="K198" s="151"/>
      <c r="L198" s="152"/>
      <c r="M198" s="153"/>
      <c r="N198" s="154"/>
      <c r="O198" s="139"/>
      <c r="P198" s="139"/>
      <c r="Q198" s="139"/>
      <c r="R198" s="139"/>
      <c r="S198" s="139"/>
      <c r="T198" s="140"/>
      <c r="AR198" s="141"/>
      <c r="AT198" s="141"/>
      <c r="AU198" s="141"/>
      <c r="AY198" s="13"/>
      <c r="BE198" s="142"/>
      <c r="BF198" s="142"/>
      <c r="BG198" s="142"/>
      <c r="BH198" s="142"/>
      <c r="BI198" s="142"/>
      <c r="BJ198" s="13"/>
      <c r="BK198" s="142">
        <f>J198</f>
        <v>20.09</v>
      </c>
      <c r="BL198" s="13"/>
      <c r="BM198" s="141"/>
    </row>
    <row r="199" spans="2:65" s="1" customFormat="1" ht="16.5" customHeight="1">
      <c r="B199" s="129"/>
      <c r="C199" s="145">
        <v>71</v>
      </c>
      <c r="D199" s="145" t="s">
        <v>149</v>
      </c>
      <c r="E199" s="146" t="s">
        <v>683</v>
      </c>
      <c r="F199" s="147" t="s">
        <v>641</v>
      </c>
      <c r="G199" s="148" t="s">
        <v>141</v>
      </c>
      <c r="H199" s="149">
        <v>2</v>
      </c>
      <c r="I199" s="150">
        <v>2.89</v>
      </c>
      <c r="J199" s="150">
        <f t="shared" si="30"/>
        <v>5.78</v>
      </c>
      <c r="K199" s="151"/>
      <c r="L199" s="152"/>
      <c r="M199" s="159" t="s">
        <v>1</v>
      </c>
      <c r="N199" s="160" t="s">
        <v>38</v>
      </c>
      <c r="O199" s="157">
        <v>0</v>
      </c>
      <c r="P199" s="157">
        <f t="shared" si="31"/>
        <v>0</v>
      </c>
      <c r="Q199" s="157">
        <v>0</v>
      </c>
      <c r="R199" s="157">
        <f t="shared" si="32"/>
        <v>0</v>
      </c>
      <c r="S199" s="157">
        <v>0</v>
      </c>
      <c r="T199" s="158">
        <f t="shared" si="33"/>
        <v>0</v>
      </c>
      <c r="AR199" s="141" t="s">
        <v>152</v>
      </c>
      <c r="AT199" s="141" t="s">
        <v>149</v>
      </c>
      <c r="AU199" s="141" t="s">
        <v>117</v>
      </c>
      <c r="AY199" s="13" t="s">
        <v>118</v>
      </c>
      <c r="BE199" s="142">
        <f t="shared" si="34"/>
        <v>0</v>
      </c>
      <c r="BF199" s="142">
        <f t="shared" si="35"/>
        <v>5.78</v>
      </c>
      <c r="BG199" s="142">
        <f t="shared" si="36"/>
        <v>0</v>
      </c>
      <c r="BH199" s="142">
        <f t="shared" si="37"/>
        <v>0</v>
      </c>
      <c r="BI199" s="142">
        <f t="shared" si="38"/>
        <v>0</v>
      </c>
      <c r="BJ199" s="13" t="s">
        <v>117</v>
      </c>
      <c r="BK199" s="142">
        <f t="shared" si="39"/>
        <v>5.78</v>
      </c>
      <c r="BL199" s="13" t="s">
        <v>123</v>
      </c>
      <c r="BM199" s="141" t="s">
        <v>405</v>
      </c>
    </row>
    <row r="200" spans="2:65" s="1" customFormat="1" ht="16.5" customHeight="1">
      <c r="B200" s="129"/>
      <c r="C200" s="145">
        <v>72</v>
      </c>
      <c r="D200" s="145" t="s">
        <v>149</v>
      </c>
      <c r="E200" s="146" t="s">
        <v>684</v>
      </c>
      <c r="F200" s="147" t="s">
        <v>642</v>
      </c>
      <c r="G200" s="148" t="s">
        <v>141</v>
      </c>
      <c r="H200" s="149">
        <v>2</v>
      </c>
      <c r="I200" s="150">
        <v>4.1100000000000003</v>
      </c>
      <c r="J200" s="150">
        <f t="shared" ref="J200" si="43">ROUND(I200*H200,2)</f>
        <v>8.2200000000000006</v>
      </c>
      <c r="K200" s="161"/>
      <c r="L200" s="152"/>
      <c r="M200" s="162"/>
      <c r="N200" s="154"/>
      <c r="O200" s="139"/>
      <c r="P200" s="139"/>
      <c r="Q200" s="139"/>
      <c r="R200" s="139"/>
      <c r="S200" s="139"/>
      <c r="T200" s="139"/>
      <c r="AR200" s="141"/>
      <c r="AT200" s="141"/>
      <c r="AU200" s="141"/>
      <c r="AY200" s="13"/>
      <c r="BE200" s="142"/>
      <c r="BF200" s="142"/>
      <c r="BG200" s="142"/>
      <c r="BH200" s="142"/>
      <c r="BI200" s="142"/>
      <c r="BJ200" s="13"/>
      <c r="BK200" s="142">
        <f>J200</f>
        <v>8.2200000000000006</v>
      </c>
      <c r="BL200" s="13"/>
      <c r="BM200" s="141"/>
    </row>
    <row r="201" spans="2:65" s="1" customFormat="1" ht="16.5" customHeight="1">
      <c r="B201" s="129"/>
      <c r="C201" s="145">
        <v>73</v>
      </c>
      <c r="D201" s="145" t="s">
        <v>149</v>
      </c>
      <c r="E201" s="146" t="s">
        <v>355</v>
      </c>
      <c r="F201" s="147" t="s">
        <v>356</v>
      </c>
      <c r="G201" s="148" t="s">
        <v>141</v>
      </c>
      <c r="H201" s="149">
        <v>6</v>
      </c>
      <c r="I201" s="150">
        <v>3</v>
      </c>
      <c r="J201" s="150">
        <f t="shared" si="30"/>
        <v>18</v>
      </c>
      <c r="K201" s="161"/>
      <c r="L201" s="152"/>
      <c r="M201" s="162"/>
      <c r="N201" s="154"/>
      <c r="O201" s="139"/>
      <c r="P201" s="139"/>
      <c r="Q201" s="139"/>
      <c r="R201" s="139"/>
      <c r="S201" s="139"/>
      <c r="T201" s="139"/>
      <c r="AR201" s="141"/>
      <c r="AT201" s="141"/>
      <c r="AU201" s="141"/>
      <c r="AY201" s="13"/>
      <c r="BE201" s="142"/>
      <c r="BF201" s="142"/>
      <c r="BG201" s="142"/>
      <c r="BH201" s="142"/>
      <c r="BI201" s="142"/>
      <c r="BJ201" s="13"/>
      <c r="BK201" s="142">
        <f>J201</f>
        <v>18</v>
      </c>
      <c r="BL201" s="13"/>
      <c r="BM201" s="141"/>
    </row>
    <row r="202" spans="2:65" s="1" customFormat="1" ht="16.5" customHeight="1">
      <c r="B202" s="129"/>
      <c r="C202" s="145">
        <v>74</v>
      </c>
      <c r="D202" s="145" t="s">
        <v>149</v>
      </c>
      <c r="E202" s="146" t="s">
        <v>358</v>
      </c>
      <c r="F202" s="147" t="s">
        <v>359</v>
      </c>
      <c r="G202" s="148" t="s">
        <v>141</v>
      </c>
      <c r="H202" s="149">
        <v>5</v>
      </c>
      <c r="I202" s="150">
        <v>1</v>
      </c>
      <c r="J202" s="150">
        <f t="shared" si="30"/>
        <v>5</v>
      </c>
      <c r="K202" s="161"/>
      <c r="L202" s="152"/>
      <c r="M202" s="162"/>
      <c r="N202" s="154"/>
      <c r="O202" s="139"/>
      <c r="P202" s="139"/>
      <c r="Q202" s="139"/>
      <c r="R202" s="139"/>
      <c r="S202" s="139"/>
      <c r="T202" s="139"/>
      <c r="AR202" s="141"/>
      <c r="AT202" s="141"/>
      <c r="AU202" s="141"/>
      <c r="AY202" s="13"/>
      <c r="BE202" s="142"/>
      <c r="BF202" s="142"/>
      <c r="BG202" s="142"/>
      <c r="BH202" s="142"/>
      <c r="BI202" s="142"/>
      <c r="BJ202" s="13"/>
      <c r="BK202" s="142">
        <f>J202</f>
        <v>5</v>
      </c>
      <c r="BL202" s="13"/>
      <c r="BM202" s="141"/>
    </row>
    <row r="203" spans="2:65" s="1" customFormat="1" ht="6.95" customHeight="1">
      <c r="B203" s="40"/>
      <c r="C203" s="41"/>
      <c r="D203" s="41"/>
      <c r="E203" s="41"/>
      <c r="F203" s="41"/>
      <c r="G203" s="41"/>
      <c r="H203" s="41"/>
      <c r="I203" s="41"/>
      <c r="J203" s="41"/>
      <c r="K203" s="41"/>
      <c r="L203" s="25"/>
    </row>
  </sheetData>
  <autoFilter ref="C121:K18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7"/>
  <sheetViews>
    <sheetView showGridLines="0" topLeftCell="A186" workbookViewId="0">
      <selection activeCell="A156" sqref="A156:XFD16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42" width="0" hidden="1" customWidth="1"/>
    <col min="44" max="65" width="9.33203125" hidden="1" customWidth="1"/>
    <col min="66" max="66" width="0" hidden="1" customWidth="1"/>
  </cols>
  <sheetData>
    <row r="2" spans="2:46" ht="36.950000000000003" customHeight="1">
      <c r="L2" s="208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3" t="s">
        <v>87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91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217" t="str">
        <f>'Rekapitulácia stavby'!K6</f>
        <v>ZŠ Tunianska 10- Rekonštrukcia školskej jedálne - naviac práce</v>
      </c>
      <c r="F7" s="218"/>
      <c r="G7" s="218"/>
      <c r="H7" s="218"/>
      <c r="L7" s="16"/>
    </row>
    <row r="8" spans="2:46" s="1" customFormat="1" ht="12" customHeight="1">
      <c r="B8" s="25"/>
      <c r="D8" s="22" t="s">
        <v>92</v>
      </c>
      <c r="L8" s="25"/>
    </row>
    <row r="9" spans="2:46" s="1" customFormat="1" ht="16.5" customHeight="1">
      <c r="B9" s="25"/>
      <c r="E9" s="179" t="s">
        <v>406</v>
      </c>
      <c r="F9" s="216"/>
      <c r="G9" s="216"/>
      <c r="H9" s="216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23</v>
      </c>
      <c r="I12" s="22" t="s">
        <v>19</v>
      </c>
      <c r="J12" s="48" t="str">
        <f>'Rekapitulácia stavby'!AN8</f>
        <v>30. 8. 2022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24</v>
      </c>
      <c r="J15" s="20" t="str">
        <f>IF('Rekapitulácia stavby'!AN11="","",'Rekapitulácia stavby'!AN11)</f>
        <v/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>
        <f>'Rekapitulácia stavby'!AN13</f>
        <v>46059105</v>
      </c>
      <c r="L17" s="25"/>
    </row>
    <row r="18" spans="2:12" s="1" customFormat="1" ht="18" customHeight="1">
      <c r="B18" s="25"/>
      <c r="E18" s="201" t="str">
        <f>'Rekapitulácia stavby'!E14</f>
        <v>GENESIS POZEMNÉ STAVBY s.r.o.</v>
      </c>
      <c r="F18" s="201"/>
      <c r="G18" s="201"/>
      <c r="H18" s="201"/>
      <c r="I18" s="22" t="s">
        <v>24</v>
      </c>
      <c r="J18" s="20" t="str">
        <f>'Rekapitulácia stavby'!AN14</f>
        <v>SK2023215040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22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24</v>
      </c>
      <c r="J21" s="20" t="str">
        <f>IF('Rekapitulácia stavby'!AN17="","",'Rekapitulácia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204" t="s">
        <v>1</v>
      </c>
      <c r="F27" s="204"/>
      <c r="G27" s="204"/>
      <c r="H27" s="204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ROUND(J129, 2)</f>
        <v>12953.12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ROUND((SUM(BE129:BE196)),  2)</f>
        <v>0</v>
      </c>
      <c r="G33" s="88"/>
      <c r="H33" s="88"/>
      <c r="I33" s="89">
        <v>0.2</v>
      </c>
      <c r="J33" s="87">
        <f>ROUND(((SUM(BE129:BE196))*I33),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ROUND((SUM(BF129:BF196)),  2)</f>
        <v>12388.92</v>
      </c>
      <c r="I34" s="91">
        <v>0.2</v>
      </c>
      <c r="J34" s="90">
        <f>ROUND(((SUM(BF129:BF196))*I34),  2)</f>
        <v>2477.7800000000002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ROUND((SUM(BG129:BG196)),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ROUND((SUM(BH129:BH196)),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ROUND((SUM(BI129:BI196)),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15430.900000000001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94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217" t="str">
        <f>E7</f>
        <v>ZŠ Tunianska 10- Rekonštrukcia školskej jedálne - naviac práce</v>
      </c>
      <c r="F85" s="218"/>
      <c r="G85" s="218"/>
      <c r="H85" s="218"/>
      <c r="L85" s="25"/>
    </row>
    <row r="86" spans="2:47" s="1" customFormat="1" ht="12" customHeight="1">
      <c r="B86" s="25"/>
      <c r="C86" s="22" t="s">
        <v>92</v>
      </c>
      <c r="L86" s="25"/>
    </row>
    <row r="87" spans="2:47" s="1" customFormat="1" ht="16.5" customHeight="1">
      <c r="B87" s="25"/>
      <c r="E87" s="179" t="str">
        <f>E9</f>
        <v>03 - Architektúra</v>
      </c>
      <c r="F87" s="216"/>
      <c r="G87" s="216"/>
      <c r="H87" s="216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8" t="str">
        <f>IF(J12="","",J12)</f>
        <v>30. 8. 2022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21</v>
      </c>
      <c r="F91" s="20" t="str">
        <f>E15</f>
        <v xml:space="preserve"> </v>
      </c>
      <c r="I91" s="22" t="s">
        <v>28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25</v>
      </c>
      <c r="F92" s="20" t="str">
        <f>IF(E18="","",E18)</f>
        <v>GENESIS POZEMNÉ STAVBY s.r.o.</v>
      </c>
      <c r="I92" s="22" t="s">
        <v>30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95</v>
      </c>
      <c r="D94" s="92"/>
      <c r="E94" s="92"/>
      <c r="F94" s="92"/>
      <c r="G94" s="92"/>
      <c r="H94" s="92"/>
      <c r="I94" s="92"/>
      <c r="J94" s="101" t="s">
        <v>96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2" t="s">
        <v>97</v>
      </c>
      <c r="J96" s="62">
        <f>J129</f>
        <v>12953.12</v>
      </c>
      <c r="L96" s="25"/>
      <c r="AU96" s="13" t="s">
        <v>98</v>
      </c>
    </row>
    <row r="97" spans="2:12" s="8" customFormat="1" ht="24.95" customHeight="1">
      <c r="B97" s="103"/>
      <c r="D97" s="104" t="s">
        <v>407</v>
      </c>
      <c r="E97" s="105"/>
      <c r="F97" s="105"/>
      <c r="G97" s="105"/>
      <c r="H97" s="105"/>
      <c r="I97" s="105"/>
      <c r="J97" s="106">
        <f>J130</f>
        <v>5835.7100000000009</v>
      </c>
      <c r="L97" s="103"/>
    </row>
    <row r="98" spans="2:12" s="9" customFormat="1" ht="19.899999999999999" customHeight="1">
      <c r="B98" s="107"/>
      <c r="D98" s="108" t="s">
        <v>408</v>
      </c>
      <c r="E98" s="109"/>
      <c r="F98" s="109"/>
      <c r="G98" s="109"/>
      <c r="H98" s="109"/>
      <c r="I98" s="109"/>
      <c r="J98" s="110">
        <f>J131</f>
        <v>1832.0300000000002</v>
      </c>
      <c r="L98" s="107"/>
    </row>
    <row r="99" spans="2:12" s="9" customFormat="1" ht="19.899999999999999" customHeight="1">
      <c r="B99" s="107"/>
      <c r="D99" s="108" t="s">
        <v>409</v>
      </c>
      <c r="E99" s="109"/>
      <c r="F99" s="109"/>
      <c r="G99" s="109"/>
      <c r="H99" s="109"/>
      <c r="I99" s="109"/>
      <c r="J99" s="110">
        <f>J134</f>
        <v>1562.4</v>
      </c>
      <c r="L99" s="107"/>
    </row>
    <row r="100" spans="2:12" s="9" customFormat="1" ht="19.899999999999999" customHeight="1">
      <c r="B100" s="107"/>
      <c r="D100" s="108" t="s">
        <v>410</v>
      </c>
      <c r="E100" s="109"/>
      <c r="F100" s="109"/>
      <c r="G100" s="109"/>
      <c r="H100" s="109"/>
      <c r="I100" s="109"/>
      <c r="J100" s="110">
        <f>J141</f>
        <v>2159.8900000000003</v>
      </c>
      <c r="L100" s="107"/>
    </row>
    <row r="101" spans="2:12" s="9" customFormat="1" ht="19.899999999999999" customHeight="1">
      <c r="B101" s="107"/>
      <c r="D101" s="108" t="s">
        <v>411</v>
      </c>
      <c r="E101" s="109"/>
      <c r="F101" s="109"/>
      <c r="G101" s="109"/>
      <c r="H101" s="109"/>
      <c r="I101" s="109"/>
      <c r="J101" s="110">
        <f>J157</f>
        <v>281.39</v>
      </c>
      <c r="L101" s="107"/>
    </row>
    <row r="102" spans="2:12" s="8" customFormat="1" ht="24.95" customHeight="1">
      <c r="B102" s="103"/>
      <c r="D102" s="104" t="s">
        <v>99</v>
      </c>
      <c r="E102" s="105"/>
      <c r="F102" s="105"/>
      <c r="G102" s="105"/>
      <c r="H102" s="105"/>
      <c r="I102" s="105"/>
      <c r="J102" s="106">
        <f>J159</f>
        <v>5608.91</v>
      </c>
      <c r="L102" s="103"/>
    </row>
    <row r="103" spans="2:12" s="9" customFormat="1" ht="19.899999999999999" customHeight="1">
      <c r="B103" s="107"/>
      <c r="D103" s="108" t="s">
        <v>412</v>
      </c>
      <c r="E103" s="109"/>
      <c r="F103" s="109"/>
      <c r="G103" s="109"/>
      <c r="H103" s="109"/>
      <c r="I103" s="109"/>
      <c r="J103" s="110">
        <f>J160</f>
        <v>1751.79</v>
      </c>
      <c r="L103" s="107"/>
    </row>
    <row r="104" spans="2:12" s="9" customFormat="1" ht="19.899999999999999" customHeight="1">
      <c r="B104" s="107"/>
      <c r="D104" s="108" t="s">
        <v>413</v>
      </c>
      <c r="E104" s="109"/>
      <c r="F104" s="109"/>
      <c r="G104" s="109"/>
      <c r="H104" s="109"/>
      <c r="I104" s="109"/>
      <c r="J104" s="110">
        <f>J164</f>
        <v>429.11999999999995</v>
      </c>
      <c r="L104" s="107"/>
    </row>
    <row r="105" spans="2:12" s="9" customFormat="1" ht="19.899999999999999" customHeight="1">
      <c r="B105" s="107"/>
      <c r="D105" s="108" t="s">
        <v>414</v>
      </c>
      <c r="E105" s="109"/>
      <c r="F105" s="109"/>
      <c r="G105" s="109"/>
      <c r="H105" s="109"/>
      <c r="I105" s="109"/>
      <c r="J105" s="110">
        <f>J172</f>
        <v>2047.2399999999996</v>
      </c>
      <c r="L105" s="107"/>
    </row>
    <row r="106" spans="2:12" s="9" customFormat="1" ht="19.899999999999999" customHeight="1">
      <c r="B106" s="107"/>
      <c r="D106" s="108" t="s">
        <v>415</v>
      </c>
      <c r="E106" s="109"/>
      <c r="F106" s="109"/>
      <c r="G106" s="109"/>
      <c r="H106" s="109"/>
      <c r="I106" s="109"/>
      <c r="J106" s="110">
        <f>J182</f>
        <v>601.66</v>
      </c>
      <c r="L106" s="107"/>
    </row>
    <row r="107" spans="2:12" s="9" customFormat="1" ht="19.899999999999999" customHeight="1">
      <c r="B107" s="107"/>
      <c r="D107" s="108" t="s">
        <v>416</v>
      </c>
      <c r="E107" s="109"/>
      <c r="F107" s="109"/>
      <c r="G107" s="109"/>
      <c r="H107" s="109"/>
      <c r="I107" s="109"/>
      <c r="J107" s="110">
        <f>J186</f>
        <v>779.1</v>
      </c>
      <c r="L107" s="107"/>
    </row>
    <row r="108" spans="2:12" s="8" customFormat="1" ht="24.95" customHeight="1">
      <c r="B108" s="103"/>
      <c r="D108" s="104" t="s">
        <v>417</v>
      </c>
      <c r="E108" s="105"/>
      <c r="F108" s="105"/>
      <c r="G108" s="105"/>
      <c r="H108" s="105"/>
      <c r="I108" s="105"/>
      <c r="J108" s="106">
        <f>J191</f>
        <v>1508.5</v>
      </c>
      <c r="L108" s="103"/>
    </row>
    <row r="109" spans="2:12" s="9" customFormat="1" ht="19.899999999999999" customHeight="1">
      <c r="B109" s="107"/>
      <c r="D109" s="108" t="s">
        <v>418</v>
      </c>
      <c r="E109" s="109"/>
      <c r="F109" s="109"/>
      <c r="G109" s="109"/>
      <c r="H109" s="109"/>
      <c r="I109" s="109"/>
      <c r="J109" s="110">
        <f>J192</f>
        <v>1508.5</v>
      </c>
      <c r="L109" s="107"/>
    </row>
    <row r="110" spans="2:12" s="1" customFormat="1" ht="21.75" customHeight="1">
      <c r="B110" s="25"/>
      <c r="L110" s="25"/>
    </row>
    <row r="111" spans="2:12" s="1" customFormat="1" ht="6.95" customHeight="1"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25"/>
    </row>
    <row r="115" spans="2:20" s="1" customFormat="1" ht="6.95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25"/>
    </row>
    <row r="116" spans="2:20" s="1" customFormat="1" ht="24.95" customHeight="1">
      <c r="B116" s="25"/>
      <c r="C116" s="17" t="s">
        <v>103</v>
      </c>
      <c r="L116" s="25"/>
    </row>
    <row r="117" spans="2:20" s="1" customFormat="1" ht="6.95" customHeight="1">
      <c r="B117" s="25"/>
      <c r="L117" s="25"/>
    </row>
    <row r="118" spans="2:20" s="1" customFormat="1" ht="12" customHeight="1">
      <c r="B118" s="25"/>
      <c r="C118" s="22" t="s">
        <v>13</v>
      </c>
      <c r="L118" s="25"/>
    </row>
    <row r="119" spans="2:20" s="1" customFormat="1" ht="16.5" customHeight="1">
      <c r="B119" s="25"/>
      <c r="E119" s="217" t="str">
        <f>E7</f>
        <v>ZŠ Tunianska 10- Rekonštrukcia školskej jedálne - naviac práce</v>
      </c>
      <c r="F119" s="218"/>
      <c r="G119" s="218"/>
      <c r="H119" s="218"/>
      <c r="L119" s="25"/>
    </row>
    <row r="120" spans="2:20" s="1" customFormat="1" ht="12" customHeight="1">
      <c r="B120" s="25"/>
      <c r="C120" s="22" t="s">
        <v>92</v>
      </c>
      <c r="L120" s="25"/>
    </row>
    <row r="121" spans="2:20" s="1" customFormat="1" ht="16.5" customHeight="1">
      <c r="B121" s="25"/>
      <c r="E121" s="179" t="str">
        <f>E9</f>
        <v>03 - Architektúra</v>
      </c>
      <c r="F121" s="216"/>
      <c r="G121" s="216"/>
      <c r="H121" s="216"/>
      <c r="L121" s="25"/>
    </row>
    <row r="122" spans="2:20" s="1" customFormat="1" ht="6.95" customHeight="1">
      <c r="B122" s="25"/>
      <c r="L122" s="25"/>
    </row>
    <row r="123" spans="2:20" s="1" customFormat="1" ht="12" customHeight="1">
      <c r="B123" s="25"/>
      <c r="C123" s="22" t="s">
        <v>17</v>
      </c>
      <c r="F123" s="20" t="str">
        <f>F12</f>
        <v xml:space="preserve"> </v>
      </c>
      <c r="I123" s="22" t="s">
        <v>19</v>
      </c>
      <c r="J123" s="48" t="str">
        <f>IF(J12="","",J12)</f>
        <v>30. 8. 2022</v>
      </c>
      <c r="L123" s="25"/>
    </row>
    <row r="124" spans="2:20" s="1" customFormat="1" ht="6.95" customHeight="1">
      <c r="B124" s="25"/>
      <c r="L124" s="25"/>
    </row>
    <row r="125" spans="2:20" s="1" customFormat="1" ht="15.2" customHeight="1">
      <c r="B125" s="25"/>
      <c r="C125" s="22" t="s">
        <v>21</v>
      </c>
      <c r="F125" s="20" t="str">
        <f>E15</f>
        <v xml:space="preserve"> </v>
      </c>
      <c r="I125" s="22" t="s">
        <v>28</v>
      </c>
      <c r="J125" s="23" t="str">
        <f>E21</f>
        <v xml:space="preserve"> </v>
      </c>
      <c r="L125" s="25"/>
    </row>
    <row r="126" spans="2:20" s="1" customFormat="1" ht="15.2" customHeight="1">
      <c r="B126" s="25"/>
      <c r="C126" s="22" t="s">
        <v>25</v>
      </c>
      <c r="F126" s="20" t="str">
        <f>IF(E18="","",E18)</f>
        <v>GENESIS POZEMNÉ STAVBY s.r.o.</v>
      </c>
      <c r="I126" s="22" t="s">
        <v>30</v>
      </c>
      <c r="J126" s="23" t="str">
        <f>E24</f>
        <v xml:space="preserve"> </v>
      </c>
      <c r="L126" s="25"/>
    </row>
    <row r="127" spans="2:20" s="1" customFormat="1" ht="10.35" customHeight="1">
      <c r="B127" s="25"/>
      <c r="L127" s="25"/>
    </row>
    <row r="128" spans="2:20" s="10" customFormat="1" ht="29.25" customHeight="1">
      <c r="B128" s="111"/>
      <c r="C128" s="112" t="s">
        <v>104</v>
      </c>
      <c r="D128" s="113" t="s">
        <v>57</v>
      </c>
      <c r="E128" s="113" t="s">
        <v>53</v>
      </c>
      <c r="F128" s="113" t="s">
        <v>54</v>
      </c>
      <c r="G128" s="113" t="s">
        <v>105</v>
      </c>
      <c r="H128" s="113" t="s">
        <v>106</v>
      </c>
      <c r="I128" s="113" t="s">
        <v>107</v>
      </c>
      <c r="J128" s="114" t="s">
        <v>96</v>
      </c>
      <c r="K128" s="115" t="s">
        <v>108</v>
      </c>
      <c r="L128" s="111"/>
      <c r="M128" s="55" t="s">
        <v>1</v>
      </c>
      <c r="N128" s="56" t="s">
        <v>36</v>
      </c>
      <c r="O128" s="56" t="s">
        <v>109</v>
      </c>
      <c r="P128" s="56" t="s">
        <v>110</v>
      </c>
      <c r="Q128" s="56" t="s">
        <v>111</v>
      </c>
      <c r="R128" s="56" t="s">
        <v>112</v>
      </c>
      <c r="S128" s="56" t="s">
        <v>113</v>
      </c>
      <c r="T128" s="57" t="s">
        <v>114</v>
      </c>
    </row>
    <row r="129" spans="2:65" s="1" customFormat="1" ht="22.9" customHeight="1">
      <c r="B129" s="25"/>
      <c r="C129" s="60" t="s">
        <v>97</v>
      </c>
      <c r="J129" s="116">
        <f>J130+J159+J191</f>
        <v>12953.12</v>
      </c>
      <c r="L129" s="25"/>
      <c r="M129" s="58"/>
      <c r="N129" s="49"/>
      <c r="O129" s="49"/>
      <c r="P129" s="117">
        <f>P130+P159+P191</f>
        <v>16.215300000000003</v>
      </c>
      <c r="Q129" s="49"/>
      <c r="R129" s="117">
        <f>R130+R159+R191</f>
        <v>8.3999999999999995E-3</v>
      </c>
      <c r="S129" s="49"/>
      <c r="T129" s="118">
        <f>T130+T159+T191</f>
        <v>0</v>
      </c>
      <c r="AT129" s="13" t="s">
        <v>71</v>
      </c>
      <c r="AU129" s="13" t="s">
        <v>98</v>
      </c>
      <c r="BK129" s="119">
        <f>BK130+BK159+BK191</f>
        <v>12953.12</v>
      </c>
    </row>
    <row r="130" spans="2:65" s="11" customFormat="1" ht="25.9" customHeight="1">
      <c r="B130" s="120"/>
      <c r="D130" s="121" t="s">
        <v>71</v>
      </c>
      <c r="E130" s="122" t="s">
        <v>419</v>
      </c>
      <c r="F130" s="122" t="s">
        <v>420</v>
      </c>
      <c r="J130" s="123">
        <f>J131+J134+J141+J157</f>
        <v>5835.7100000000009</v>
      </c>
      <c r="L130" s="120"/>
      <c r="M130" s="124"/>
      <c r="P130" s="125">
        <f>P131+P134+P141+P157</f>
        <v>0</v>
      </c>
      <c r="R130" s="125">
        <f>R131+R134+R141+R157</f>
        <v>0</v>
      </c>
      <c r="T130" s="126">
        <f>T131+T134+T141+T157</f>
        <v>0</v>
      </c>
      <c r="AR130" s="121" t="s">
        <v>80</v>
      </c>
      <c r="AT130" s="127" t="s">
        <v>71</v>
      </c>
      <c r="AU130" s="127" t="s">
        <v>72</v>
      </c>
      <c r="AY130" s="121" t="s">
        <v>118</v>
      </c>
      <c r="BK130" s="128">
        <f>BK131+BK134+BK141+BK157</f>
        <v>5835.7100000000009</v>
      </c>
    </row>
    <row r="131" spans="2:65" s="11" customFormat="1" ht="22.9" customHeight="1">
      <c r="B131" s="120"/>
      <c r="D131" s="121" t="s">
        <v>71</v>
      </c>
      <c r="E131" s="143" t="s">
        <v>128</v>
      </c>
      <c r="F131" s="143" t="s">
        <v>421</v>
      </c>
      <c r="J131" s="144">
        <f>SUM(J132:J133)</f>
        <v>1832.0300000000002</v>
      </c>
      <c r="L131" s="120"/>
      <c r="M131" s="124"/>
      <c r="P131" s="125">
        <f>SUM(P132:P133)</f>
        <v>0</v>
      </c>
      <c r="R131" s="125">
        <f>SUM(R132:R133)</f>
        <v>0</v>
      </c>
      <c r="T131" s="126">
        <f>SUM(T132:T133)</f>
        <v>0</v>
      </c>
      <c r="AR131" s="121" t="s">
        <v>80</v>
      </c>
      <c r="AT131" s="127" t="s">
        <v>71</v>
      </c>
      <c r="AU131" s="127" t="s">
        <v>80</v>
      </c>
      <c r="AY131" s="121" t="s">
        <v>118</v>
      </c>
      <c r="BK131" s="128">
        <f>SUM(BK132:BK133)</f>
        <v>1832.0300000000002</v>
      </c>
    </row>
    <row r="132" spans="2:65" s="1" customFormat="1" ht="24.2" customHeight="1">
      <c r="B132" s="129"/>
      <c r="C132" s="130" t="s">
        <v>80</v>
      </c>
      <c r="D132" s="130" t="s">
        <v>119</v>
      </c>
      <c r="E132" s="131" t="s">
        <v>422</v>
      </c>
      <c r="F132" s="132" t="s">
        <v>423</v>
      </c>
      <c r="G132" s="133" t="s">
        <v>122</v>
      </c>
      <c r="H132" s="134">
        <v>24</v>
      </c>
      <c r="I132" s="135">
        <v>6.89</v>
      </c>
      <c r="J132" s="135">
        <f>ROUND(I132*H132,2)</f>
        <v>165.36</v>
      </c>
      <c r="K132" s="136"/>
      <c r="L132" s="25"/>
      <c r="M132" s="137" t="s">
        <v>1</v>
      </c>
      <c r="N132" s="138" t="s">
        <v>38</v>
      </c>
      <c r="O132" s="139">
        <v>0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127</v>
      </c>
      <c r="AT132" s="141" t="s">
        <v>119</v>
      </c>
      <c r="AU132" s="141" t="s">
        <v>117</v>
      </c>
      <c r="AY132" s="13" t="s">
        <v>118</v>
      </c>
      <c r="BE132" s="142">
        <f>IF(N132="základná",J132,0)</f>
        <v>0</v>
      </c>
      <c r="BF132" s="142">
        <f>IF(N132="znížená",J132,0)</f>
        <v>165.36</v>
      </c>
      <c r="BG132" s="142">
        <f>IF(N132="zákl. prenesená",J132,0)</f>
        <v>0</v>
      </c>
      <c r="BH132" s="142">
        <f>IF(N132="zníž. prenesená",J132,0)</f>
        <v>0</v>
      </c>
      <c r="BI132" s="142">
        <f>IF(N132="nulová",J132,0)</f>
        <v>0</v>
      </c>
      <c r="BJ132" s="13" t="s">
        <v>117</v>
      </c>
      <c r="BK132" s="142">
        <f>ROUND(I132*H132,2)</f>
        <v>165.36</v>
      </c>
      <c r="BL132" s="13" t="s">
        <v>127</v>
      </c>
      <c r="BM132" s="141" t="s">
        <v>117</v>
      </c>
    </row>
    <row r="133" spans="2:65" s="1" customFormat="1" ht="24.2" customHeight="1">
      <c r="B133" s="129"/>
      <c r="C133" s="130" t="s">
        <v>117</v>
      </c>
      <c r="D133" s="130" t="s">
        <v>119</v>
      </c>
      <c r="E133" s="131" t="s">
        <v>424</v>
      </c>
      <c r="F133" s="132" t="s">
        <v>425</v>
      </c>
      <c r="G133" s="133" t="s">
        <v>426</v>
      </c>
      <c r="H133" s="134">
        <v>34.65</v>
      </c>
      <c r="I133" s="135">
        <v>48.1</v>
      </c>
      <c r="J133" s="135">
        <f>ROUND(I133*H133,2)</f>
        <v>1666.67</v>
      </c>
      <c r="K133" s="136"/>
      <c r="L133" s="25"/>
      <c r="M133" s="137" t="s">
        <v>1</v>
      </c>
      <c r="N133" s="138" t="s">
        <v>38</v>
      </c>
      <c r="O133" s="139">
        <v>0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127</v>
      </c>
      <c r="AT133" s="141" t="s">
        <v>119</v>
      </c>
      <c r="AU133" s="141" t="s">
        <v>117</v>
      </c>
      <c r="AY133" s="13" t="s">
        <v>118</v>
      </c>
      <c r="BE133" s="142">
        <f>IF(N133="základná",J133,0)</f>
        <v>0</v>
      </c>
      <c r="BF133" s="142">
        <f>IF(N133="znížená",J133,0)</f>
        <v>1666.67</v>
      </c>
      <c r="BG133" s="142">
        <f>IF(N133="zákl. prenesená",J133,0)</f>
        <v>0</v>
      </c>
      <c r="BH133" s="142">
        <f>IF(N133="zníž. prenesená",J133,0)</f>
        <v>0</v>
      </c>
      <c r="BI133" s="142">
        <f>IF(N133="nulová",J133,0)</f>
        <v>0</v>
      </c>
      <c r="BJ133" s="13" t="s">
        <v>117</v>
      </c>
      <c r="BK133" s="142">
        <f>ROUND(I133*H133,2)</f>
        <v>1666.67</v>
      </c>
      <c r="BL133" s="13" t="s">
        <v>127</v>
      </c>
      <c r="BM133" s="141" t="s">
        <v>127</v>
      </c>
    </row>
    <row r="134" spans="2:65" s="11" customFormat="1" ht="22.9" customHeight="1">
      <c r="B134" s="120"/>
      <c r="D134" s="121" t="s">
        <v>71</v>
      </c>
      <c r="E134" s="143" t="s">
        <v>131</v>
      </c>
      <c r="F134" s="143" t="s">
        <v>427</v>
      </c>
      <c r="J134" s="144">
        <f>SUM(J135:J140)</f>
        <v>1562.4</v>
      </c>
      <c r="L134" s="120"/>
      <c r="M134" s="124"/>
      <c r="P134" s="125">
        <f>SUM(P135:P140)</f>
        <v>0</v>
      </c>
      <c r="R134" s="125">
        <f>SUM(R135:R140)</f>
        <v>0</v>
      </c>
      <c r="T134" s="126">
        <f>SUM(T135:T140)</f>
        <v>0</v>
      </c>
      <c r="AR134" s="121" t="s">
        <v>80</v>
      </c>
      <c r="AT134" s="127" t="s">
        <v>71</v>
      </c>
      <c r="AU134" s="127" t="s">
        <v>80</v>
      </c>
      <c r="AY134" s="121" t="s">
        <v>118</v>
      </c>
      <c r="BK134" s="128">
        <f>SUM(BK135:BK140)</f>
        <v>1562.4</v>
      </c>
    </row>
    <row r="135" spans="2:65" s="1" customFormat="1" ht="24.2" customHeight="1">
      <c r="B135" s="129"/>
      <c r="C135" s="130" t="s">
        <v>128</v>
      </c>
      <c r="D135" s="130" t="s">
        <v>119</v>
      </c>
      <c r="E135" s="131" t="s">
        <v>428</v>
      </c>
      <c r="F135" s="132" t="s">
        <v>429</v>
      </c>
      <c r="G135" s="133" t="s">
        <v>426</v>
      </c>
      <c r="H135" s="134">
        <v>45</v>
      </c>
      <c r="I135" s="135">
        <v>2.65</v>
      </c>
      <c r="J135" s="135">
        <f t="shared" ref="J135:J140" si="0">ROUND(I135*H135,2)</f>
        <v>119.25</v>
      </c>
      <c r="K135" s="136"/>
      <c r="L135" s="25"/>
      <c r="M135" s="137" t="s">
        <v>1</v>
      </c>
      <c r="N135" s="138" t="s">
        <v>38</v>
      </c>
      <c r="O135" s="139">
        <v>0</v>
      </c>
      <c r="P135" s="139">
        <f t="shared" ref="P135:P140" si="1">O135*H135</f>
        <v>0</v>
      </c>
      <c r="Q135" s="139">
        <v>0</v>
      </c>
      <c r="R135" s="139">
        <f t="shared" ref="R135:R140" si="2">Q135*H135</f>
        <v>0</v>
      </c>
      <c r="S135" s="139">
        <v>0</v>
      </c>
      <c r="T135" s="140">
        <f t="shared" ref="T135:T140" si="3">S135*H135</f>
        <v>0</v>
      </c>
      <c r="AR135" s="141" t="s">
        <v>127</v>
      </c>
      <c r="AT135" s="141" t="s">
        <v>119</v>
      </c>
      <c r="AU135" s="141" t="s">
        <v>117</v>
      </c>
      <c r="AY135" s="13" t="s">
        <v>118</v>
      </c>
      <c r="BE135" s="142">
        <f t="shared" ref="BE135:BE140" si="4">IF(N135="základná",J135,0)</f>
        <v>0</v>
      </c>
      <c r="BF135" s="142">
        <f t="shared" ref="BF135:BF140" si="5">IF(N135="znížená",J135,0)</f>
        <v>119.25</v>
      </c>
      <c r="BG135" s="142">
        <f t="shared" ref="BG135:BG140" si="6">IF(N135="zákl. prenesená",J135,0)</f>
        <v>0</v>
      </c>
      <c r="BH135" s="142">
        <f t="shared" ref="BH135:BH140" si="7">IF(N135="zníž. prenesená",J135,0)</f>
        <v>0</v>
      </c>
      <c r="BI135" s="142">
        <f t="shared" ref="BI135:BI140" si="8">IF(N135="nulová",J135,0)</f>
        <v>0</v>
      </c>
      <c r="BJ135" s="13" t="s">
        <v>117</v>
      </c>
      <c r="BK135" s="142">
        <f t="shared" ref="BK135:BK140" si="9">ROUND(I135*H135,2)</f>
        <v>119.25</v>
      </c>
      <c r="BL135" s="13" t="s">
        <v>127</v>
      </c>
      <c r="BM135" s="141" t="s">
        <v>131</v>
      </c>
    </row>
    <row r="136" spans="2:65" s="1" customFormat="1" ht="24.2" customHeight="1">
      <c r="B136" s="129"/>
      <c r="C136" s="130" t="s">
        <v>127</v>
      </c>
      <c r="D136" s="130" t="s">
        <v>119</v>
      </c>
      <c r="E136" s="131" t="s">
        <v>430</v>
      </c>
      <c r="F136" s="132" t="s">
        <v>431</v>
      </c>
      <c r="G136" s="133" t="s">
        <v>426</v>
      </c>
      <c r="H136" s="134">
        <v>45</v>
      </c>
      <c r="I136" s="135">
        <v>1.2</v>
      </c>
      <c r="J136" s="135">
        <f t="shared" si="0"/>
        <v>54</v>
      </c>
      <c r="K136" s="136"/>
      <c r="L136" s="25"/>
      <c r="M136" s="137" t="s">
        <v>1</v>
      </c>
      <c r="N136" s="138" t="s">
        <v>38</v>
      </c>
      <c r="O136" s="139">
        <v>0</v>
      </c>
      <c r="P136" s="139">
        <f t="shared" si="1"/>
        <v>0</v>
      </c>
      <c r="Q136" s="139">
        <v>0</v>
      </c>
      <c r="R136" s="139">
        <f t="shared" si="2"/>
        <v>0</v>
      </c>
      <c r="S136" s="139">
        <v>0</v>
      </c>
      <c r="T136" s="140">
        <f t="shared" si="3"/>
        <v>0</v>
      </c>
      <c r="AR136" s="141" t="s">
        <v>127</v>
      </c>
      <c r="AT136" s="141" t="s">
        <v>119</v>
      </c>
      <c r="AU136" s="141" t="s">
        <v>117</v>
      </c>
      <c r="AY136" s="13" t="s">
        <v>118</v>
      </c>
      <c r="BE136" s="142">
        <f t="shared" si="4"/>
        <v>0</v>
      </c>
      <c r="BF136" s="142">
        <f t="shared" si="5"/>
        <v>54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3" t="s">
        <v>117</v>
      </c>
      <c r="BK136" s="142">
        <f t="shared" si="9"/>
        <v>54</v>
      </c>
      <c r="BL136" s="13" t="s">
        <v>127</v>
      </c>
      <c r="BM136" s="141" t="s">
        <v>134</v>
      </c>
    </row>
    <row r="137" spans="2:65" s="1" customFormat="1" ht="37.9" customHeight="1">
      <c r="B137" s="129"/>
      <c r="C137" s="130" t="s">
        <v>135</v>
      </c>
      <c r="D137" s="130" t="s">
        <v>119</v>
      </c>
      <c r="E137" s="131" t="s">
        <v>432</v>
      </c>
      <c r="F137" s="132" t="s">
        <v>433</v>
      </c>
      <c r="G137" s="133" t="s">
        <v>426</v>
      </c>
      <c r="H137" s="134">
        <v>45</v>
      </c>
      <c r="I137" s="135">
        <v>6</v>
      </c>
      <c r="J137" s="135">
        <f t="shared" si="0"/>
        <v>270</v>
      </c>
      <c r="K137" s="136"/>
      <c r="L137" s="25"/>
      <c r="M137" s="137" t="s">
        <v>1</v>
      </c>
      <c r="N137" s="138" t="s">
        <v>38</v>
      </c>
      <c r="O137" s="139">
        <v>0</v>
      </c>
      <c r="P137" s="139">
        <f t="shared" si="1"/>
        <v>0</v>
      </c>
      <c r="Q137" s="139">
        <v>0</v>
      </c>
      <c r="R137" s="139">
        <f t="shared" si="2"/>
        <v>0</v>
      </c>
      <c r="S137" s="139">
        <v>0</v>
      </c>
      <c r="T137" s="140">
        <f t="shared" si="3"/>
        <v>0</v>
      </c>
      <c r="AR137" s="141" t="s">
        <v>127</v>
      </c>
      <c r="AT137" s="141" t="s">
        <v>119</v>
      </c>
      <c r="AU137" s="141" t="s">
        <v>117</v>
      </c>
      <c r="AY137" s="13" t="s">
        <v>118</v>
      </c>
      <c r="BE137" s="142">
        <f t="shared" si="4"/>
        <v>0</v>
      </c>
      <c r="BF137" s="142">
        <f t="shared" si="5"/>
        <v>270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3" t="s">
        <v>117</v>
      </c>
      <c r="BK137" s="142">
        <f t="shared" si="9"/>
        <v>270</v>
      </c>
      <c r="BL137" s="13" t="s">
        <v>127</v>
      </c>
      <c r="BM137" s="141" t="s">
        <v>138</v>
      </c>
    </row>
    <row r="138" spans="2:65" s="1" customFormat="1" ht="24.2" customHeight="1">
      <c r="B138" s="129"/>
      <c r="C138" s="130" t="s">
        <v>131</v>
      </c>
      <c r="D138" s="130" t="s">
        <v>119</v>
      </c>
      <c r="E138" s="131" t="s">
        <v>434</v>
      </c>
      <c r="F138" s="132" t="s">
        <v>435</v>
      </c>
      <c r="G138" s="133" t="s">
        <v>426</v>
      </c>
      <c r="H138" s="134">
        <v>45</v>
      </c>
      <c r="I138" s="135">
        <v>9</v>
      </c>
      <c r="J138" s="135">
        <f t="shared" si="0"/>
        <v>405</v>
      </c>
      <c r="K138" s="136"/>
      <c r="L138" s="25"/>
      <c r="M138" s="137" t="s">
        <v>1</v>
      </c>
      <c r="N138" s="138" t="s">
        <v>38</v>
      </c>
      <c r="O138" s="139">
        <v>0</v>
      </c>
      <c r="P138" s="139">
        <f t="shared" si="1"/>
        <v>0</v>
      </c>
      <c r="Q138" s="139">
        <v>0</v>
      </c>
      <c r="R138" s="139">
        <f t="shared" si="2"/>
        <v>0</v>
      </c>
      <c r="S138" s="139">
        <v>0</v>
      </c>
      <c r="T138" s="140">
        <f t="shared" si="3"/>
        <v>0</v>
      </c>
      <c r="AR138" s="141" t="s">
        <v>127</v>
      </c>
      <c r="AT138" s="141" t="s">
        <v>119</v>
      </c>
      <c r="AU138" s="141" t="s">
        <v>117</v>
      </c>
      <c r="AY138" s="13" t="s">
        <v>118</v>
      </c>
      <c r="BE138" s="142">
        <f t="shared" si="4"/>
        <v>0</v>
      </c>
      <c r="BF138" s="142">
        <f t="shared" si="5"/>
        <v>405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3" t="s">
        <v>117</v>
      </c>
      <c r="BK138" s="142">
        <f t="shared" si="9"/>
        <v>405</v>
      </c>
      <c r="BL138" s="13" t="s">
        <v>127</v>
      </c>
      <c r="BM138" s="141" t="s">
        <v>142</v>
      </c>
    </row>
    <row r="139" spans="2:65" s="1" customFormat="1" ht="24.2" customHeight="1">
      <c r="B139" s="129"/>
      <c r="C139" s="172" t="s">
        <v>145</v>
      </c>
      <c r="D139" s="172" t="s">
        <v>119</v>
      </c>
      <c r="E139" s="173" t="s">
        <v>436</v>
      </c>
      <c r="F139" s="174" t="s">
        <v>437</v>
      </c>
      <c r="G139" s="175" t="s">
        <v>426</v>
      </c>
      <c r="H139" s="176">
        <v>45</v>
      </c>
      <c r="I139" s="177">
        <v>8.8699999999999992</v>
      </c>
      <c r="J139" s="177">
        <f t="shared" si="0"/>
        <v>399.15</v>
      </c>
      <c r="K139" s="136"/>
      <c r="L139" s="25"/>
      <c r="M139" s="137" t="s">
        <v>1</v>
      </c>
      <c r="N139" s="138" t="s">
        <v>38</v>
      </c>
      <c r="O139" s="139">
        <v>0</v>
      </c>
      <c r="P139" s="139">
        <f t="shared" si="1"/>
        <v>0</v>
      </c>
      <c r="Q139" s="139">
        <v>0</v>
      </c>
      <c r="R139" s="139">
        <f t="shared" si="2"/>
        <v>0</v>
      </c>
      <c r="S139" s="139">
        <v>0</v>
      </c>
      <c r="T139" s="140">
        <f t="shared" si="3"/>
        <v>0</v>
      </c>
      <c r="AR139" s="141" t="s">
        <v>127</v>
      </c>
      <c r="AT139" s="141" t="s">
        <v>119</v>
      </c>
      <c r="AU139" s="141" t="s">
        <v>117</v>
      </c>
      <c r="AY139" s="13" t="s">
        <v>118</v>
      </c>
      <c r="BE139" s="142">
        <f t="shared" si="4"/>
        <v>0</v>
      </c>
      <c r="BF139" s="142">
        <f t="shared" si="5"/>
        <v>399.15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3" t="s">
        <v>117</v>
      </c>
      <c r="BK139" s="142">
        <f t="shared" si="9"/>
        <v>399.15</v>
      </c>
      <c r="BL139" s="13" t="s">
        <v>127</v>
      </c>
      <c r="BM139" s="141" t="s">
        <v>148</v>
      </c>
    </row>
    <row r="140" spans="2:65" s="1" customFormat="1" ht="24.2" customHeight="1">
      <c r="B140" s="129"/>
      <c r="C140" s="166" t="s">
        <v>134</v>
      </c>
      <c r="D140" s="166" t="s">
        <v>119</v>
      </c>
      <c r="E140" s="167" t="s">
        <v>438</v>
      </c>
      <c r="F140" s="168" t="s">
        <v>439</v>
      </c>
      <c r="G140" s="169" t="s">
        <v>426</v>
      </c>
      <c r="H140" s="170">
        <v>45</v>
      </c>
      <c r="I140" s="171">
        <v>7</v>
      </c>
      <c r="J140" s="171">
        <f t="shared" si="0"/>
        <v>315</v>
      </c>
      <c r="K140" s="136"/>
      <c r="L140" s="25"/>
      <c r="M140" s="137" t="s">
        <v>1</v>
      </c>
      <c r="N140" s="138" t="s">
        <v>38</v>
      </c>
      <c r="O140" s="139">
        <v>0</v>
      </c>
      <c r="P140" s="139">
        <f t="shared" si="1"/>
        <v>0</v>
      </c>
      <c r="Q140" s="139">
        <v>0</v>
      </c>
      <c r="R140" s="139">
        <f t="shared" si="2"/>
        <v>0</v>
      </c>
      <c r="S140" s="139">
        <v>0</v>
      </c>
      <c r="T140" s="140">
        <f t="shared" si="3"/>
        <v>0</v>
      </c>
      <c r="AR140" s="141" t="s">
        <v>127</v>
      </c>
      <c r="AT140" s="141" t="s">
        <v>119</v>
      </c>
      <c r="AU140" s="141" t="s">
        <v>117</v>
      </c>
      <c r="AY140" s="13" t="s">
        <v>118</v>
      </c>
      <c r="BE140" s="142">
        <f t="shared" si="4"/>
        <v>0</v>
      </c>
      <c r="BF140" s="142">
        <f t="shared" si="5"/>
        <v>315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3" t="s">
        <v>117</v>
      </c>
      <c r="BK140" s="142">
        <f t="shared" si="9"/>
        <v>315</v>
      </c>
      <c r="BL140" s="13" t="s">
        <v>127</v>
      </c>
      <c r="BM140" s="141" t="s">
        <v>123</v>
      </c>
    </row>
    <row r="141" spans="2:65" s="11" customFormat="1" ht="22.9" customHeight="1">
      <c r="B141" s="120"/>
      <c r="D141" s="121" t="s">
        <v>71</v>
      </c>
      <c r="E141" s="143" t="s">
        <v>153</v>
      </c>
      <c r="F141" s="143" t="s">
        <v>440</v>
      </c>
      <c r="J141" s="144">
        <f>SUM(J142:J156)</f>
        <v>2159.8900000000003</v>
      </c>
      <c r="L141" s="120"/>
      <c r="M141" s="124"/>
      <c r="P141" s="125">
        <f>SUM(P142:P156)</f>
        <v>0</v>
      </c>
      <c r="R141" s="125">
        <f>SUM(R142:R156)</f>
        <v>0</v>
      </c>
      <c r="T141" s="126">
        <f>SUM(T142:T156)</f>
        <v>0</v>
      </c>
      <c r="AR141" s="121" t="s">
        <v>80</v>
      </c>
      <c r="AT141" s="127" t="s">
        <v>71</v>
      </c>
      <c r="AU141" s="127" t="s">
        <v>80</v>
      </c>
      <c r="AY141" s="121" t="s">
        <v>118</v>
      </c>
      <c r="BK141" s="128">
        <f>SUM(BK142:BK156)</f>
        <v>2159.8900000000003</v>
      </c>
    </row>
    <row r="142" spans="2:65" s="1" customFormat="1" ht="16.5" customHeight="1">
      <c r="B142" s="129"/>
      <c r="C142" s="130" t="s">
        <v>153</v>
      </c>
      <c r="D142" s="130" t="s">
        <v>119</v>
      </c>
      <c r="E142" s="131" t="s">
        <v>441</v>
      </c>
      <c r="F142" s="132" t="s">
        <v>442</v>
      </c>
      <c r="G142" s="133" t="s">
        <v>141</v>
      </c>
      <c r="H142" s="134">
        <v>9</v>
      </c>
      <c r="I142" s="135">
        <v>31.9</v>
      </c>
      <c r="J142" s="135">
        <f t="shared" ref="J142:J156" si="10">ROUND(I142*H142,2)</f>
        <v>287.10000000000002</v>
      </c>
      <c r="K142" s="136"/>
      <c r="L142" s="25"/>
      <c r="M142" s="137" t="s">
        <v>1</v>
      </c>
      <c r="N142" s="138" t="s">
        <v>38</v>
      </c>
      <c r="O142" s="139">
        <v>0</v>
      </c>
      <c r="P142" s="139">
        <f t="shared" ref="P142:P156" si="11">O142*H142</f>
        <v>0</v>
      </c>
      <c r="Q142" s="139">
        <v>0</v>
      </c>
      <c r="R142" s="139">
        <f t="shared" ref="R142:R156" si="12">Q142*H142</f>
        <v>0</v>
      </c>
      <c r="S142" s="139">
        <v>0</v>
      </c>
      <c r="T142" s="140">
        <f t="shared" ref="T142:T156" si="13">S142*H142</f>
        <v>0</v>
      </c>
      <c r="AR142" s="141" t="s">
        <v>127</v>
      </c>
      <c r="AT142" s="141" t="s">
        <v>119</v>
      </c>
      <c r="AU142" s="141" t="s">
        <v>117</v>
      </c>
      <c r="AY142" s="13" t="s">
        <v>118</v>
      </c>
      <c r="BE142" s="142">
        <f t="shared" ref="BE142:BE156" si="14">IF(N142="základná",J142,0)</f>
        <v>0</v>
      </c>
      <c r="BF142" s="142">
        <f t="shared" ref="BF142:BF156" si="15">IF(N142="znížená",J142,0)</f>
        <v>287.10000000000002</v>
      </c>
      <c r="BG142" s="142">
        <f t="shared" ref="BG142:BG156" si="16">IF(N142="zákl. prenesená",J142,0)</f>
        <v>0</v>
      </c>
      <c r="BH142" s="142">
        <f t="shared" ref="BH142:BH156" si="17">IF(N142="zníž. prenesená",J142,0)</f>
        <v>0</v>
      </c>
      <c r="BI142" s="142">
        <f t="shared" ref="BI142:BI156" si="18">IF(N142="nulová",J142,0)</f>
        <v>0</v>
      </c>
      <c r="BJ142" s="13" t="s">
        <v>117</v>
      </c>
      <c r="BK142" s="142">
        <f t="shared" ref="BK142:BK156" si="19">ROUND(I142*H142,2)</f>
        <v>287.10000000000002</v>
      </c>
      <c r="BL142" s="13" t="s">
        <v>127</v>
      </c>
      <c r="BM142" s="141" t="s">
        <v>156</v>
      </c>
    </row>
    <row r="143" spans="2:65" s="1" customFormat="1" ht="16.5" customHeight="1">
      <c r="B143" s="129"/>
      <c r="C143" s="166" t="s">
        <v>138</v>
      </c>
      <c r="D143" s="166" t="s">
        <v>119</v>
      </c>
      <c r="E143" s="167" t="s">
        <v>443</v>
      </c>
      <c r="F143" s="168" t="s">
        <v>444</v>
      </c>
      <c r="G143" s="169" t="s">
        <v>304</v>
      </c>
      <c r="H143" s="170">
        <v>3</v>
      </c>
      <c r="I143" s="171">
        <v>116</v>
      </c>
      <c r="J143" s="171">
        <f t="shared" si="10"/>
        <v>348</v>
      </c>
      <c r="K143" s="136"/>
      <c r="L143" s="25"/>
      <c r="M143" s="137" t="s">
        <v>1</v>
      </c>
      <c r="N143" s="138" t="s">
        <v>38</v>
      </c>
      <c r="O143" s="139">
        <v>0</v>
      </c>
      <c r="P143" s="139">
        <f t="shared" si="11"/>
        <v>0</v>
      </c>
      <c r="Q143" s="139">
        <v>0</v>
      </c>
      <c r="R143" s="139">
        <f t="shared" si="12"/>
        <v>0</v>
      </c>
      <c r="S143" s="139">
        <v>0</v>
      </c>
      <c r="T143" s="140">
        <f t="shared" si="13"/>
        <v>0</v>
      </c>
      <c r="AR143" s="141" t="s">
        <v>127</v>
      </c>
      <c r="AT143" s="141" t="s">
        <v>119</v>
      </c>
      <c r="AU143" s="141" t="s">
        <v>117</v>
      </c>
      <c r="AY143" s="13" t="s">
        <v>118</v>
      </c>
      <c r="BE143" s="142">
        <f t="shared" si="14"/>
        <v>0</v>
      </c>
      <c r="BF143" s="142">
        <f t="shared" si="15"/>
        <v>348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3" t="s">
        <v>117</v>
      </c>
      <c r="BK143" s="142">
        <f t="shared" si="19"/>
        <v>348</v>
      </c>
      <c r="BL143" s="13" t="s">
        <v>127</v>
      </c>
      <c r="BM143" s="141" t="s">
        <v>7</v>
      </c>
    </row>
    <row r="144" spans="2:65" s="1" customFormat="1" ht="37.9" customHeight="1">
      <c r="B144" s="129"/>
      <c r="C144" s="130" t="s">
        <v>161</v>
      </c>
      <c r="D144" s="130" t="s">
        <v>119</v>
      </c>
      <c r="E144" s="131" t="s">
        <v>445</v>
      </c>
      <c r="F144" s="132" t="s">
        <v>446</v>
      </c>
      <c r="G144" s="133" t="s">
        <v>426</v>
      </c>
      <c r="H144" s="134">
        <v>34.65</v>
      </c>
      <c r="I144" s="135">
        <v>5</v>
      </c>
      <c r="J144" s="135">
        <f t="shared" si="10"/>
        <v>173.25</v>
      </c>
      <c r="K144" s="136"/>
      <c r="L144" s="25"/>
      <c r="M144" s="137" t="s">
        <v>1</v>
      </c>
      <c r="N144" s="138" t="s">
        <v>38</v>
      </c>
      <c r="O144" s="139">
        <v>0</v>
      </c>
      <c r="P144" s="139">
        <f t="shared" si="11"/>
        <v>0</v>
      </c>
      <c r="Q144" s="139">
        <v>0</v>
      </c>
      <c r="R144" s="139">
        <f t="shared" si="12"/>
        <v>0</v>
      </c>
      <c r="S144" s="139">
        <v>0</v>
      </c>
      <c r="T144" s="140">
        <f t="shared" si="13"/>
        <v>0</v>
      </c>
      <c r="AR144" s="141" t="s">
        <v>127</v>
      </c>
      <c r="AT144" s="141" t="s">
        <v>119</v>
      </c>
      <c r="AU144" s="141" t="s">
        <v>117</v>
      </c>
      <c r="AY144" s="13" t="s">
        <v>118</v>
      </c>
      <c r="BE144" s="142">
        <f t="shared" si="14"/>
        <v>0</v>
      </c>
      <c r="BF144" s="142">
        <f t="shared" si="15"/>
        <v>173.25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3" t="s">
        <v>117</v>
      </c>
      <c r="BK144" s="142">
        <f t="shared" si="19"/>
        <v>173.25</v>
      </c>
      <c r="BL144" s="13" t="s">
        <v>127</v>
      </c>
      <c r="BM144" s="141" t="s">
        <v>164</v>
      </c>
    </row>
    <row r="145" spans="2:65" s="1" customFormat="1" ht="37.9" customHeight="1">
      <c r="B145" s="129"/>
      <c r="C145" s="130" t="s">
        <v>142</v>
      </c>
      <c r="D145" s="130" t="s">
        <v>119</v>
      </c>
      <c r="E145" s="131" t="s">
        <v>447</v>
      </c>
      <c r="F145" s="132" t="s">
        <v>448</v>
      </c>
      <c r="G145" s="133" t="s">
        <v>141</v>
      </c>
      <c r="H145" s="134">
        <v>9</v>
      </c>
      <c r="I145" s="135">
        <v>94</v>
      </c>
      <c r="J145" s="135">
        <f t="shared" si="10"/>
        <v>846</v>
      </c>
      <c r="K145" s="136"/>
      <c r="L145" s="25"/>
      <c r="M145" s="137" t="s">
        <v>1</v>
      </c>
      <c r="N145" s="138" t="s">
        <v>38</v>
      </c>
      <c r="O145" s="139">
        <v>0</v>
      </c>
      <c r="P145" s="139">
        <f t="shared" si="11"/>
        <v>0</v>
      </c>
      <c r="Q145" s="139">
        <v>0</v>
      </c>
      <c r="R145" s="139">
        <f t="shared" si="12"/>
        <v>0</v>
      </c>
      <c r="S145" s="139">
        <v>0</v>
      </c>
      <c r="T145" s="140">
        <f t="shared" si="13"/>
        <v>0</v>
      </c>
      <c r="AR145" s="141" t="s">
        <v>127</v>
      </c>
      <c r="AT145" s="141" t="s">
        <v>119</v>
      </c>
      <c r="AU145" s="141" t="s">
        <v>117</v>
      </c>
      <c r="AY145" s="13" t="s">
        <v>118</v>
      </c>
      <c r="BE145" s="142">
        <f t="shared" si="14"/>
        <v>0</v>
      </c>
      <c r="BF145" s="142">
        <f t="shared" si="15"/>
        <v>846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3" t="s">
        <v>117</v>
      </c>
      <c r="BK145" s="142">
        <f t="shared" si="19"/>
        <v>846</v>
      </c>
      <c r="BL145" s="13" t="s">
        <v>127</v>
      </c>
      <c r="BM145" s="141" t="s">
        <v>169</v>
      </c>
    </row>
    <row r="146" spans="2:65" s="1" customFormat="1" ht="37.9" customHeight="1">
      <c r="B146" s="129"/>
      <c r="C146" s="130" t="s">
        <v>170</v>
      </c>
      <c r="D146" s="130" t="s">
        <v>119</v>
      </c>
      <c r="E146" s="131" t="s">
        <v>449</v>
      </c>
      <c r="F146" s="132" t="s">
        <v>450</v>
      </c>
      <c r="G146" s="133" t="s">
        <v>122</v>
      </c>
      <c r="H146" s="134">
        <v>9</v>
      </c>
      <c r="I146" s="135">
        <v>3.07</v>
      </c>
      <c r="J146" s="135">
        <f t="shared" si="10"/>
        <v>27.63</v>
      </c>
      <c r="K146" s="136"/>
      <c r="L146" s="25"/>
      <c r="M146" s="137" t="s">
        <v>1</v>
      </c>
      <c r="N146" s="138" t="s">
        <v>38</v>
      </c>
      <c r="O146" s="139">
        <v>0</v>
      </c>
      <c r="P146" s="139">
        <f t="shared" si="11"/>
        <v>0</v>
      </c>
      <c r="Q146" s="139">
        <v>0</v>
      </c>
      <c r="R146" s="139">
        <f t="shared" si="12"/>
        <v>0</v>
      </c>
      <c r="S146" s="139">
        <v>0</v>
      </c>
      <c r="T146" s="140">
        <f t="shared" si="13"/>
        <v>0</v>
      </c>
      <c r="AR146" s="141" t="s">
        <v>127</v>
      </c>
      <c r="AT146" s="141" t="s">
        <v>119</v>
      </c>
      <c r="AU146" s="141" t="s">
        <v>117</v>
      </c>
      <c r="AY146" s="13" t="s">
        <v>118</v>
      </c>
      <c r="BE146" s="142">
        <f t="shared" si="14"/>
        <v>0</v>
      </c>
      <c r="BF146" s="142">
        <f t="shared" si="15"/>
        <v>27.63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3" t="s">
        <v>117</v>
      </c>
      <c r="BK146" s="142">
        <f t="shared" si="19"/>
        <v>27.63</v>
      </c>
      <c r="BL146" s="13" t="s">
        <v>127</v>
      </c>
      <c r="BM146" s="141" t="s">
        <v>173</v>
      </c>
    </row>
    <row r="147" spans="2:65" s="1" customFormat="1" ht="33" customHeight="1">
      <c r="B147" s="129"/>
      <c r="C147" s="130" t="s">
        <v>148</v>
      </c>
      <c r="D147" s="130" t="s">
        <v>119</v>
      </c>
      <c r="E147" s="131" t="s">
        <v>451</v>
      </c>
      <c r="F147" s="132" t="s">
        <v>452</v>
      </c>
      <c r="G147" s="133" t="s">
        <v>426</v>
      </c>
      <c r="H147" s="134">
        <v>45</v>
      </c>
      <c r="I147" s="135">
        <v>3</v>
      </c>
      <c r="J147" s="135">
        <f t="shared" si="10"/>
        <v>135</v>
      </c>
      <c r="K147" s="136"/>
      <c r="L147" s="25"/>
      <c r="M147" s="137" t="s">
        <v>1</v>
      </c>
      <c r="N147" s="138" t="s">
        <v>38</v>
      </c>
      <c r="O147" s="139">
        <v>0</v>
      </c>
      <c r="P147" s="139">
        <f t="shared" si="11"/>
        <v>0</v>
      </c>
      <c r="Q147" s="139">
        <v>0</v>
      </c>
      <c r="R147" s="139">
        <f t="shared" si="12"/>
        <v>0</v>
      </c>
      <c r="S147" s="139">
        <v>0</v>
      </c>
      <c r="T147" s="140">
        <f t="shared" si="13"/>
        <v>0</v>
      </c>
      <c r="AR147" s="141" t="s">
        <v>127</v>
      </c>
      <c r="AT147" s="141" t="s">
        <v>119</v>
      </c>
      <c r="AU147" s="141" t="s">
        <v>117</v>
      </c>
      <c r="AY147" s="13" t="s">
        <v>118</v>
      </c>
      <c r="BE147" s="142">
        <f t="shared" si="14"/>
        <v>0</v>
      </c>
      <c r="BF147" s="142">
        <f t="shared" si="15"/>
        <v>135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3" t="s">
        <v>117</v>
      </c>
      <c r="BK147" s="142">
        <f t="shared" si="19"/>
        <v>135</v>
      </c>
      <c r="BL147" s="13" t="s">
        <v>127</v>
      </c>
      <c r="BM147" s="141" t="s">
        <v>176</v>
      </c>
    </row>
    <row r="148" spans="2:65" s="1" customFormat="1" ht="37.9" customHeight="1">
      <c r="B148" s="129"/>
      <c r="C148" s="172" t="s">
        <v>177</v>
      </c>
      <c r="D148" s="172" t="s">
        <v>119</v>
      </c>
      <c r="E148" s="173" t="s">
        <v>453</v>
      </c>
      <c r="F148" s="174" t="s">
        <v>454</v>
      </c>
      <c r="G148" s="175" t="s">
        <v>426</v>
      </c>
      <c r="H148" s="176">
        <v>15</v>
      </c>
      <c r="I148" s="177">
        <v>2.85</v>
      </c>
      <c r="J148" s="177">
        <f t="shared" si="10"/>
        <v>42.75</v>
      </c>
      <c r="K148" s="136"/>
      <c r="L148" s="25"/>
      <c r="M148" s="137" t="s">
        <v>1</v>
      </c>
      <c r="N148" s="138" t="s">
        <v>38</v>
      </c>
      <c r="O148" s="139">
        <v>0</v>
      </c>
      <c r="P148" s="139">
        <f t="shared" si="11"/>
        <v>0</v>
      </c>
      <c r="Q148" s="139">
        <v>0</v>
      </c>
      <c r="R148" s="139">
        <f t="shared" si="12"/>
        <v>0</v>
      </c>
      <c r="S148" s="139">
        <v>0</v>
      </c>
      <c r="T148" s="140">
        <f t="shared" si="13"/>
        <v>0</v>
      </c>
      <c r="AR148" s="141" t="s">
        <v>127</v>
      </c>
      <c r="AT148" s="141" t="s">
        <v>119</v>
      </c>
      <c r="AU148" s="141" t="s">
        <v>117</v>
      </c>
      <c r="AY148" s="13" t="s">
        <v>118</v>
      </c>
      <c r="BE148" s="142">
        <f t="shared" si="14"/>
        <v>0</v>
      </c>
      <c r="BF148" s="142">
        <f t="shared" si="15"/>
        <v>42.75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3" t="s">
        <v>117</v>
      </c>
      <c r="BK148" s="142">
        <f t="shared" si="19"/>
        <v>42.75</v>
      </c>
      <c r="BL148" s="13" t="s">
        <v>127</v>
      </c>
      <c r="BM148" s="141" t="s">
        <v>180</v>
      </c>
    </row>
    <row r="149" spans="2:65" s="1" customFormat="1" ht="21.75" customHeight="1">
      <c r="B149" s="129"/>
      <c r="C149" s="166" t="s">
        <v>123</v>
      </c>
      <c r="D149" s="166" t="s">
        <v>119</v>
      </c>
      <c r="E149" s="167" t="s">
        <v>455</v>
      </c>
      <c r="F149" s="168" t="s">
        <v>456</v>
      </c>
      <c r="G149" s="169" t="s">
        <v>426</v>
      </c>
      <c r="H149" s="170">
        <v>15</v>
      </c>
      <c r="I149" s="171">
        <v>6.97</v>
      </c>
      <c r="J149" s="171">
        <f t="shared" si="10"/>
        <v>104.55</v>
      </c>
      <c r="K149" s="136"/>
      <c r="L149" s="25"/>
      <c r="M149" s="137" t="s">
        <v>1</v>
      </c>
      <c r="N149" s="138" t="s">
        <v>38</v>
      </c>
      <c r="O149" s="139">
        <v>0</v>
      </c>
      <c r="P149" s="139">
        <f t="shared" si="11"/>
        <v>0</v>
      </c>
      <c r="Q149" s="139">
        <v>0</v>
      </c>
      <c r="R149" s="139">
        <f t="shared" si="12"/>
        <v>0</v>
      </c>
      <c r="S149" s="139">
        <v>0</v>
      </c>
      <c r="T149" s="140">
        <f t="shared" si="13"/>
        <v>0</v>
      </c>
      <c r="AR149" s="141" t="s">
        <v>127</v>
      </c>
      <c r="AT149" s="141" t="s">
        <v>119</v>
      </c>
      <c r="AU149" s="141" t="s">
        <v>117</v>
      </c>
      <c r="AY149" s="13" t="s">
        <v>118</v>
      </c>
      <c r="BE149" s="142">
        <f t="shared" si="14"/>
        <v>0</v>
      </c>
      <c r="BF149" s="142">
        <f t="shared" si="15"/>
        <v>104.55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3" t="s">
        <v>117</v>
      </c>
      <c r="BK149" s="142">
        <f t="shared" si="19"/>
        <v>104.55</v>
      </c>
      <c r="BL149" s="13" t="s">
        <v>127</v>
      </c>
      <c r="BM149" s="141" t="s">
        <v>152</v>
      </c>
    </row>
    <row r="150" spans="2:65" s="1" customFormat="1" ht="21.75" customHeight="1">
      <c r="B150" s="129"/>
      <c r="C150" s="130" t="s">
        <v>183</v>
      </c>
      <c r="D150" s="130" t="s">
        <v>119</v>
      </c>
      <c r="E150" s="131" t="s">
        <v>457</v>
      </c>
      <c r="F150" s="132" t="s">
        <v>130</v>
      </c>
      <c r="G150" s="133" t="s">
        <v>126</v>
      </c>
      <c r="H150" s="134">
        <v>0.23</v>
      </c>
      <c r="I150" s="135">
        <v>12.8</v>
      </c>
      <c r="J150" s="135">
        <f t="shared" si="10"/>
        <v>2.94</v>
      </c>
      <c r="K150" s="136"/>
      <c r="L150" s="25"/>
      <c r="M150" s="137" t="s">
        <v>1</v>
      </c>
      <c r="N150" s="138" t="s">
        <v>38</v>
      </c>
      <c r="O150" s="139">
        <v>0</v>
      </c>
      <c r="P150" s="139">
        <f t="shared" si="11"/>
        <v>0</v>
      </c>
      <c r="Q150" s="139">
        <v>0</v>
      </c>
      <c r="R150" s="139">
        <f t="shared" si="12"/>
        <v>0</v>
      </c>
      <c r="S150" s="139">
        <v>0</v>
      </c>
      <c r="T150" s="140">
        <f t="shared" si="13"/>
        <v>0</v>
      </c>
      <c r="AR150" s="141" t="s">
        <v>127</v>
      </c>
      <c r="AT150" s="141" t="s">
        <v>119</v>
      </c>
      <c r="AU150" s="141" t="s">
        <v>117</v>
      </c>
      <c r="AY150" s="13" t="s">
        <v>118</v>
      </c>
      <c r="BE150" s="142">
        <f t="shared" si="14"/>
        <v>0</v>
      </c>
      <c r="BF150" s="142">
        <f t="shared" si="15"/>
        <v>2.94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3" t="s">
        <v>117</v>
      </c>
      <c r="BK150" s="142">
        <f t="shared" si="19"/>
        <v>2.94</v>
      </c>
      <c r="BL150" s="13" t="s">
        <v>127</v>
      </c>
      <c r="BM150" s="141" t="s">
        <v>186</v>
      </c>
    </row>
    <row r="151" spans="2:65" s="1" customFormat="1" ht="24.2" customHeight="1">
      <c r="B151" s="129"/>
      <c r="C151" s="130" t="s">
        <v>156</v>
      </c>
      <c r="D151" s="130" t="s">
        <v>119</v>
      </c>
      <c r="E151" s="131" t="s">
        <v>458</v>
      </c>
      <c r="F151" s="132" t="s">
        <v>133</v>
      </c>
      <c r="G151" s="133" t="s">
        <v>126</v>
      </c>
      <c r="H151" s="134">
        <v>4.37</v>
      </c>
      <c r="I151" s="135">
        <v>0.35</v>
      </c>
      <c r="J151" s="135">
        <f t="shared" si="10"/>
        <v>1.53</v>
      </c>
      <c r="K151" s="136"/>
      <c r="L151" s="25"/>
      <c r="M151" s="137" t="s">
        <v>1</v>
      </c>
      <c r="N151" s="138" t="s">
        <v>38</v>
      </c>
      <c r="O151" s="139">
        <v>0</v>
      </c>
      <c r="P151" s="139">
        <f t="shared" si="11"/>
        <v>0</v>
      </c>
      <c r="Q151" s="139">
        <v>0</v>
      </c>
      <c r="R151" s="139">
        <f t="shared" si="12"/>
        <v>0</v>
      </c>
      <c r="S151" s="139">
        <v>0</v>
      </c>
      <c r="T151" s="140">
        <f t="shared" si="13"/>
        <v>0</v>
      </c>
      <c r="AR151" s="141" t="s">
        <v>127</v>
      </c>
      <c r="AT151" s="141" t="s">
        <v>119</v>
      </c>
      <c r="AU151" s="141" t="s">
        <v>117</v>
      </c>
      <c r="AY151" s="13" t="s">
        <v>118</v>
      </c>
      <c r="BE151" s="142">
        <f t="shared" si="14"/>
        <v>0</v>
      </c>
      <c r="BF151" s="142">
        <f t="shared" si="15"/>
        <v>1.53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3" t="s">
        <v>117</v>
      </c>
      <c r="BK151" s="142">
        <f t="shared" si="19"/>
        <v>1.53</v>
      </c>
      <c r="BL151" s="13" t="s">
        <v>127</v>
      </c>
      <c r="BM151" s="141" t="s">
        <v>189</v>
      </c>
    </row>
    <row r="152" spans="2:65" s="1" customFormat="1" ht="24.2" customHeight="1">
      <c r="B152" s="129"/>
      <c r="C152" s="130" t="s">
        <v>190</v>
      </c>
      <c r="D152" s="130" t="s">
        <v>119</v>
      </c>
      <c r="E152" s="131" t="s">
        <v>459</v>
      </c>
      <c r="F152" s="132" t="s">
        <v>460</v>
      </c>
      <c r="G152" s="133" t="s">
        <v>126</v>
      </c>
      <c r="H152" s="134">
        <v>0.23</v>
      </c>
      <c r="I152" s="135">
        <v>9.8000000000000007</v>
      </c>
      <c r="J152" s="135">
        <f t="shared" si="10"/>
        <v>2.25</v>
      </c>
      <c r="K152" s="136"/>
      <c r="L152" s="25"/>
      <c r="M152" s="137" t="s">
        <v>1</v>
      </c>
      <c r="N152" s="138" t="s">
        <v>38</v>
      </c>
      <c r="O152" s="139">
        <v>0</v>
      </c>
      <c r="P152" s="139">
        <f t="shared" si="11"/>
        <v>0</v>
      </c>
      <c r="Q152" s="139">
        <v>0</v>
      </c>
      <c r="R152" s="139">
        <f t="shared" si="12"/>
        <v>0</v>
      </c>
      <c r="S152" s="139">
        <v>0</v>
      </c>
      <c r="T152" s="140">
        <f t="shared" si="13"/>
        <v>0</v>
      </c>
      <c r="AR152" s="141" t="s">
        <v>127</v>
      </c>
      <c r="AT152" s="141" t="s">
        <v>119</v>
      </c>
      <c r="AU152" s="141" t="s">
        <v>117</v>
      </c>
      <c r="AY152" s="13" t="s">
        <v>118</v>
      </c>
      <c r="BE152" s="142">
        <f t="shared" si="14"/>
        <v>0</v>
      </c>
      <c r="BF152" s="142">
        <f t="shared" si="15"/>
        <v>2.25</v>
      </c>
      <c r="BG152" s="142">
        <f t="shared" si="16"/>
        <v>0</v>
      </c>
      <c r="BH152" s="142">
        <f t="shared" si="17"/>
        <v>0</v>
      </c>
      <c r="BI152" s="142">
        <f t="shared" si="18"/>
        <v>0</v>
      </c>
      <c r="BJ152" s="13" t="s">
        <v>117</v>
      </c>
      <c r="BK152" s="142">
        <f t="shared" si="19"/>
        <v>2.25</v>
      </c>
      <c r="BL152" s="13" t="s">
        <v>127</v>
      </c>
      <c r="BM152" s="141" t="s">
        <v>193</v>
      </c>
    </row>
    <row r="153" spans="2:65" s="1" customFormat="1" ht="24.2" customHeight="1">
      <c r="B153" s="129"/>
      <c r="C153" s="130" t="s">
        <v>7</v>
      </c>
      <c r="D153" s="130" t="s">
        <v>119</v>
      </c>
      <c r="E153" s="131" t="s">
        <v>461</v>
      </c>
      <c r="F153" s="132" t="s">
        <v>125</v>
      </c>
      <c r="G153" s="133" t="s">
        <v>126</v>
      </c>
      <c r="H153" s="134">
        <v>0.23</v>
      </c>
      <c r="I153" s="135">
        <v>11.5</v>
      </c>
      <c r="J153" s="135">
        <f t="shared" si="10"/>
        <v>2.65</v>
      </c>
      <c r="K153" s="136"/>
      <c r="L153" s="25"/>
      <c r="M153" s="137" t="s">
        <v>1</v>
      </c>
      <c r="N153" s="138" t="s">
        <v>38</v>
      </c>
      <c r="O153" s="139">
        <v>0</v>
      </c>
      <c r="P153" s="139">
        <f t="shared" si="11"/>
        <v>0</v>
      </c>
      <c r="Q153" s="139">
        <v>0</v>
      </c>
      <c r="R153" s="139">
        <f t="shared" si="12"/>
        <v>0</v>
      </c>
      <c r="S153" s="139">
        <v>0</v>
      </c>
      <c r="T153" s="140">
        <f t="shared" si="13"/>
        <v>0</v>
      </c>
      <c r="AR153" s="141" t="s">
        <v>127</v>
      </c>
      <c r="AT153" s="141" t="s">
        <v>119</v>
      </c>
      <c r="AU153" s="141" t="s">
        <v>117</v>
      </c>
      <c r="AY153" s="13" t="s">
        <v>118</v>
      </c>
      <c r="BE153" s="142">
        <f t="shared" si="14"/>
        <v>0</v>
      </c>
      <c r="BF153" s="142">
        <f t="shared" si="15"/>
        <v>2.65</v>
      </c>
      <c r="BG153" s="142">
        <f t="shared" si="16"/>
        <v>0</v>
      </c>
      <c r="BH153" s="142">
        <f t="shared" si="17"/>
        <v>0</v>
      </c>
      <c r="BI153" s="142">
        <f t="shared" si="18"/>
        <v>0</v>
      </c>
      <c r="BJ153" s="13" t="s">
        <v>117</v>
      </c>
      <c r="BK153" s="142">
        <f t="shared" si="19"/>
        <v>2.65</v>
      </c>
      <c r="BL153" s="13" t="s">
        <v>127</v>
      </c>
      <c r="BM153" s="141" t="s">
        <v>196</v>
      </c>
    </row>
    <row r="154" spans="2:65" s="1" customFormat="1" ht="24.2" customHeight="1">
      <c r="B154" s="129"/>
      <c r="C154" s="130" t="s">
        <v>197</v>
      </c>
      <c r="D154" s="130" t="s">
        <v>119</v>
      </c>
      <c r="E154" s="131" t="s">
        <v>462</v>
      </c>
      <c r="F154" s="132" t="s">
        <v>463</v>
      </c>
      <c r="G154" s="133" t="s">
        <v>126</v>
      </c>
      <c r="H154" s="134">
        <v>0.23</v>
      </c>
      <c r="I154" s="135">
        <v>1.1499999999999999</v>
      </c>
      <c r="J154" s="135">
        <f t="shared" si="10"/>
        <v>0.26</v>
      </c>
      <c r="K154" s="136"/>
      <c r="L154" s="25"/>
      <c r="M154" s="137" t="s">
        <v>1</v>
      </c>
      <c r="N154" s="138" t="s">
        <v>38</v>
      </c>
      <c r="O154" s="139">
        <v>0</v>
      </c>
      <c r="P154" s="139">
        <f t="shared" si="11"/>
        <v>0</v>
      </c>
      <c r="Q154" s="139">
        <v>0</v>
      </c>
      <c r="R154" s="139">
        <f t="shared" si="12"/>
        <v>0</v>
      </c>
      <c r="S154" s="139">
        <v>0</v>
      </c>
      <c r="T154" s="140">
        <f t="shared" si="13"/>
        <v>0</v>
      </c>
      <c r="AR154" s="141" t="s">
        <v>127</v>
      </c>
      <c r="AT154" s="141" t="s">
        <v>119</v>
      </c>
      <c r="AU154" s="141" t="s">
        <v>117</v>
      </c>
      <c r="AY154" s="13" t="s">
        <v>118</v>
      </c>
      <c r="BE154" s="142">
        <f t="shared" si="14"/>
        <v>0</v>
      </c>
      <c r="BF154" s="142">
        <f t="shared" si="15"/>
        <v>0.26</v>
      </c>
      <c r="BG154" s="142">
        <f t="shared" si="16"/>
        <v>0</v>
      </c>
      <c r="BH154" s="142">
        <f t="shared" si="17"/>
        <v>0</v>
      </c>
      <c r="BI154" s="142">
        <f t="shared" si="18"/>
        <v>0</v>
      </c>
      <c r="BJ154" s="13" t="s">
        <v>117</v>
      </c>
      <c r="BK154" s="142">
        <f t="shared" si="19"/>
        <v>0.26</v>
      </c>
      <c r="BL154" s="13" t="s">
        <v>127</v>
      </c>
      <c r="BM154" s="141" t="s">
        <v>200</v>
      </c>
    </row>
    <row r="155" spans="2:65" s="1" customFormat="1" ht="24.2" customHeight="1">
      <c r="B155" s="129"/>
      <c r="C155" s="172" t="s">
        <v>164</v>
      </c>
      <c r="D155" s="172" t="s">
        <v>119</v>
      </c>
      <c r="E155" s="173" t="s">
        <v>464</v>
      </c>
      <c r="F155" s="174" t="s">
        <v>465</v>
      </c>
      <c r="G155" s="175" t="s">
        <v>126</v>
      </c>
      <c r="H155" s="176">
        <v>0.23</v>
      </c>
      <c r="I155" s="177">
        <v>26</v>
      </c>
      <c r="J155" s="177">
        <f t="shared" si="10"/>
        <v>5.98</v>
      </c>
      <c r="K155" s="136"/>
      <c r="L155" s="25"/>
      <c r="M155" s="137" t="s">
        <v>1</v>
      </c>
      <c r="N155" s="138" t="s">
        <v>38</v>
      </c>
      <c r="O155" s="139">
        <v>0</v>
      </c>
      <c r="P155" s="139">
        <f t="shared" si="11"/>
        <v>0</v>
      </c>
      <c r="Q155" s="139">
        <v>0</v>
      </c>
      <c r="R155" s="139">
        <f t="shared" si="12"/>
        <v>0</v>
      </c>
      <c r="S155" s="139">
        <v>0</v>
      </c>
      <c r="T155" s="140">
        <f t="shared" si="13"/>
        <v>0</v>
      </c>
      <c r="AR155" s="141" t="s">
        <v>127</v>
      </c>
      <c r="AT155" s="141" t="s">
        <v>119</v>
      </c>
      <c r="AU155" s="141" t="s">
        <v>117</v>
      </c>
      <c r="AY155" s="13" t="s">
        <v>118</v>
      </c>
      <c r="BE155" s="142">
        <f t="shared" si="14"/>
        <v>0</v>
      </c>
      <c r="BF155" s="142">
        <f t="shared" si="15"/>
        <v>5.98</v>
      </c>
      <c r="BG155" s="142">
        <f t="shared" si="16"/>
        <v>0</v>
      </c>
      <c r="BH155" s="142">
        <f t="shared" si="17"/>
        <v>0</v>
      </c>
      <c r="BI155" s="142">
        <f t="shared" si="18"/>
        <v>0</v>
      </c>
      <c r="BJ155" s="13" t="s">
        <v>117</v>
      </c>
      <c r="BK155" s="142">
        <f t="shared" si="19"/>
        <v>5.98</v>
      </c>
      <c r="BL155" s="13" t="s">
        <v>127</v>
      </c>
      <c r="BM155" s="141" t="s">
        <v>203</v>
      </c>
    </row>
    <row r="156" spans="2:65" s="1" customFormat="1" ht="16.5" customHeight="1">
      <c r="B156" s="129"/>
      <c r="C156" s="166" t="s">
        <v>204</v>
      </c>
      <c r="D156" s="166" t="s">
        <v>119</v>
      </c>
      <c r="E156" s="167" t="s">
        <v>466</v>
      </c>
      <c r="F156" s="168" t="s">
        <v>467</v>
      </c>
      <c r="G156" s="169" t="s">
        <v>141</v>
      </c>
      <c r="H156" s="170">
        <v>1</v>
      </c>
      <c r="I156" s="171">
        <v>180</v>
      </c>
      <c r="J156" s="171">
        <f t="shared" si="10"/>
        <v>180</v>
      </c>
      <c r="K156" s="136"/>
      <c r="L156" s="25"/>
      <c r="M156" s="137" t="s">
        <v>1</v>
      </c>
      <c r="N156" s="138" t="s">
        <v>38</v>
      </c>
      <c r="O156" s="139">
        <v>0</v>
      </c>
      <c r="P156" s="139">
        <f t="shared" si="11"/>
        <v>0</v>
      </c>
      <c r="Q156" s="139">
        <v>0</v>
      </c>
      <c r="R156" s="139">
        <f t="shared" si="12"/>
        <v>0</v>
      </c>
      <c r="S156" s="139">
        <v>0</v>
      </c>
      <c r="T156" s="140">
        <f t="shared" si="13"/>
        <v>0</v>
      </c>
      <c r="AR156" s="141" t="s">
        <v>127</v>
      </c>
      <c r="AT156" s="141" t="s">
        <v>119</v>
      </c>
      <c r="AU156" s="141" t="s">
        <v>117</v>
      </c>
      <c r="AY156" s="13" t="s">
        <v>118</v>
      </c>
      <c r="BE156" s="142">
        <f t="shared" si="14"/>
        <v>0</v>
      </c>
      <c r="BF156" s="142">
        <f t="shared" si="15"/>
        <v>180</v>
      </c>
      <c r="BG156" s="142">
        <f t="shared" si="16"/>
        <v>0</v>
      </c>
      <c r="BH156" s="142">
        <f t="shared" si="17"/>
        <v>0</v>
      </c>
      <c r="BI156" s="142">
        <f t="shared" si="18"/>
        <v>0</v>
      </c>
      <c r="BJ156" s="13" t="s">
        <v>117</v>
      </c>
      <c r="BK156" s="142">
        <f t="shared" si="19"/>
        <v>180</v>
      </c>
      <c r="BL156" s="13" t="s">
        <v>127</v>
      </c>
      <c r="BM156" s="141" t="s">
        <v>207</v>
      </c>
    </row>
    <row r="157" spans="2:65" s="11" customFormat="1" ht="22.9" customHeight="1">
      <c r="B157" s="120"/>
      <c r="D157" s="121" t="s">
        <v>71</v>
      </c>
      <c r="E157" s="143" t="s">
        <v>468</v>
      </c>
      <c r="F157" s="143" t="s">
        <v>469</v>
      </c>
      <c r="J157" s="144">
        <f>BK157</f>
        <v>281.39</v>
      </c>
      <c r="L157" s="120"/>
      <c r="M157" s="124"/>
      <c r="P157" s="125">
        <f>P158</f>
        <v>0</v>
      </c>
      <c r="R157" s="125">
        <f>R158</f>
        <v>0</v>
      </c>
      <c r="T157" s="126">
        <f>T158</f>
        <v>0</v>
      </c>
      <c r="AR157" s="121" t="s">
        <v>80</v>
      </c>
      <c r="AT157" s="127" t="s">
        <v>71</v>
      </c>
      <c r="AU157" s="127" t="s">
        <v>80</v>
      </c>
      <c r="AY157" s="121" t="s">
        <v>118</v>
      </c>
      <c r="BK157" s="128">
        <f>BK158</f>
        <v>281.39</v>
      </c>
    </row>
    <row r="158" spans="2:65" s="1" customFormat="1" ht="24.2" customHeight="1">
      <c r="B158" s="129"/>
      <c r="C158" s="130" t="s">
        <v>169</v>
      </c>
      <c r="D158" s="130" t="s">
        <v>119</v>
      </c>
      <c r="E158" s="131" t="s">
        <v>470</v>
      </c>
      <c r="F158" s="132" t="s">
        <v>471</v>
      </c>
      <c r="G158" s="133" t="s">
        <v>126</v>
      </c>
      <c r="H158" s="134">
        <v>14.58</v>
      </c>
      <c r="I158" s="135">
        <v>19.3</v>
      </c>
      <c r="J158" s="135">
        <f>ROUND(I158*H158,2)</f>
        <v>281.39</v>
      </c>
      <c r="K158" s="136"/>
      <c r="L158" s="25"/>
      <c r="M158" s="137" t="s">
        <v>1</v>
      </c>
      <c r="N158" s="138" t="s">
        <v>38</v>
      </c>
      <c r="O158" s="139">
        <v>0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41" t="s">
        <v>127</v>
      </c>
      <c r="AT158" s="141" t="s">
        <v>119</v>
      </c>
      <c r="AU158" s="141" t="s">
        <v>117</v>
      </c>
      <c r="AY158" s="13" t="s">
        <v>118</v>
      </c>
      <c r="BE158" s="142">
        <f>IF(N158="základná",J158,0)</f>
        <v>0</v>
      </c>
      <c r="BF158" s="142">
        <f>IF(N158="znížená",J158,0)</f>
        <v>281.39</v>
      </c>
      <c r="BG158" s="142">
        <f>IF(N158="zákl. prenesená",J158,0)</f>
        <v>0</v>
      </c>
      <c r="BH158" s="142">
        <f>IF(N158="zníž. prenesená",J158,0)</f>
        <v>0</v>
      </c>
      <c r="BI158" s="142">
        <f>IF(N158="nulová",J158,0)</f>
        <v>0</v>
      </c>
      <c r="BJ158" s="13" t="s">
        <v>117</v>
      </c>
      <c r="BK158" s="142">
        <f>ROUND(I158*H158,2)</f>
        <v>281.39</v>
      </c>
      <c r="BL158" s="13" t="s">
        <v>127</v>
      </c>
      <c r="BM158" s="141" t="s">
        <v>210</v>
      </c>
    </row>
    <row r="159" spans="2:65" s="11" customFormat="1" ht="25.9" customHeight="1">
      <c r="B159" s="120"/>
      <c r="D159" s="121" t="s">
        <v>71</v>
      </c>
      <c r="E159" s="122" t="s">
        <v>115</v>
      </c>
      <c r="F159" s="122" t="s">
        <v>116</v>
      </c>
      <c r="J159" s="123">
        <f>J160+J164+J172+J182+J186</f>
        <v>5608.91</v>
      </c>
      <c r="L159" s="120"/>
      <c r="M159" s="124"/>
      <c r="P159" s="125">
        <f>P160+P164+P172+P182+P186</f>
        <v>16.215300000000003</v>
      </c>
      <c r="R159" s="125">
        <f>R160+R164+R172+R182+R186</f>
        <v>8.3999999999999995E-3</v>
      </c>
      <c r="T159" s="126">
        <f>T160+T164+T172+T182+T186</f>
        <v>0</v>
      </c>
      <c r="AR159" s="121" t="s">
        <v>117</v>
      </c>
      <c r="AT159" s="127" t="s">
        <v>71</v>
      </c>
      <c r="AU159" s="127" t="s">
        <v>72</v>
      </c>
      <c r="AY159" s="121" t="s">
        <v>118</v>
      </c>
      <c r="BK159" s="128">
        <f>BK160+BK164+BK172+BK182+BK186</f>
        <v>5608.91</v>
      </c>
    </row>
    <row r="160" spans="2:65" s="11" customFormat="1" ht="22.9" customHeight="1">
      <c r="B160" s="120"/>
      <c r="D160" s="121" t="s">
        <v>71</v>
      </c>
      <c r="E160" s="143" t="s">
        <v>472</v>
      </c>
      <c r="F160" s="143" t="s">
        <v>473</v>
      </c>
      <c r="J160" s="144">
        <f>SUM(J161:J163)</f>
        <v>1751.79</v>
      </c>
      <c r="L160" s="120"/>
      <c r="M160" s="124"/>
      <c r="P160" s="125">
        <f>SUM(P161:P163)</f>
        <v>0</v>
      </c>
      <c r="R160" s="125">
        <f>SUM(R161:R163)</f>
        <v>0</v>
      </c>
      <c r="T160" s="126">
        <f>SUM(T161:T163)</f>
        <v>0</v>
      </c>
      <c r="AR160" s="121" t="s">
        <v>117</v>
      </c>
      <c r="AT160" s="127" t="s">
        <v>71</v>
      </c>
      <c r="AU160" s="127" t="s">
        <v>80</v>
      </c>
      <c r="AY160" s="121" t="s">
        <v>118</v>
      </c>
      <c r="BK160" s="128">
        <f>SUM(BK161:BK163)</f>
        <v>1751.79</v>
      </c>
    </row>
    <row r="161" spans="2:65" s="1" customFormat="1" ht="37.9" customHeight="1">
      <c r="B161" s="129"/>
      <c r="C161" s="130" t="s">
        <v>211</v>
      </c>
      <c r="D161" s="130" t="s">
        <v>119</v>
      </c>
      <c r="E161" s="131" t="s">
        <v>474</v>
      </c>
      <c r="F161" s="132" t="s">
        <v>475</v>
      </c>
      <c r="G161" s="133" t="s">
        <v>426</v>
      </c>
      <c r="H161" s="134">
        <v>14</v>
      </c>
      <c r="I161" s="135">
        <v>34</v>
      </c>
      <c r="J161" s="135">
        <f>ROUND(I161*H161,2)</f>
        <v>476</v>
      </c>
      <c r="K161" s="136"/>
      <c r="L161" s="25"/>
      <c r="M161" s="137" t="s">
        <v>1</v>
      </c>
      <c r="N161" s="138" t="s">
        <v>38</v>
      </c>
      <c r="O161" s="139">
        <v>0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123</v>
      </c>
      <c r="AT161" s="141" t="s">
        <v>119</v>
      </c>
      <c r="AU161" s="141" t="s">
        <v>117</v>
      </c>
      <c r="AY161" s="13" t="s">
        <v>118</v>
      </c>
      <c r="BE161" s="142">
        <f>IF(N161="základná",J161,0)</f>
        <v>0</v>
      </c>
      <c r="BF161" s="142">
        <f>IF(N161="znížená",J161,0)</f>
        <v>476</v>
      </c>
      <c r="BG161" s="142">
        <f>IF(N161="zákl. prenesená",J161,0)</f>
        <v>0</v>
      </c>
      <c r="BH161" s="142">
        <f>IF(N161="zníž. prenesená",J161,0)</f>
        <v>0</v>
      </c>
      <c r="BI161" s="142">
        <f>IF(N161="nulová",J161,0)</f>
        <v>0</v>
      </c>
      <c r="BJ161" s="13" t="s">
        <v>117</v>
      </c>
      <c r="BK161" s="142">
        <f>ROUND(I161*H161,2)</f>
        <v>476</v>
      </c>
      <c r="BL161" s="13" t="s">
        <v>123</v>
      </c>
      <c r="BM161" s="141" t="s">
        <v>214</v>
      </c>
    </row>
    <row r="162" spans="2:65" s="1" customFormat="1" ht="37.9" customHeight="1">
      <c r="B162" s="129"/>
      <c r="C162" s="130" t="s">
        <v>173</v>
      </c>
      <c r="D162" s="130" t="s">
        <v>119</v>
      </c>
      <c r="E162" s="131" t="s">
        <v>476</v>
      </c>
      <c r="F162" s="132" t="s">
        <v>477</v>
      </c>
      <c r="G162" s="133" t="s">
        <v>426</v>
      </c>
      <c r="H162" s="134">
        <v>36.512999999999998</v>
      </c>
      <c r="I162" s="135">
        <v>34</v>
      </c>
      <c r="J162" s="135">
        <f>ROUND(I162*H162,2)</f>
        <v>1241.44</v>
      </c>
      <c r="K162" s="136"/>
      <c r="L162" s="25"/>
      <c r="M162" s="137" t="s">
        <v>1</v>
      </c>
      <c r="N162" s="138" t="s">
        <v>38</v>
      </c>
      <c r="O162" s="139">
        <v>0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123</v>
      </c>
      <c r="AT162" s="141" t="s">
        <v>119</v>
      </c>
      <c r="AU162" s="141" t="s">
        <v>117</v>
      </c>
      <c r="AY162" s="13" t="s">
        <v>118</v>
      </c>
      <c r="BE162" s="142">
        <f>IF(N162="základná",J162,0)</f>
        <v>0</v>
      </c>
      <c r="BF162" s="142">
        <f>IF(N162="znížená",J162,0)</f>
        <v>1241.44</v>
      </c>
      <c r="BG162" s="142">
        <f>IF(N162="zákl. prenesená",J162,0)</f>
        <v>0</v>
      </c>
      <c r="BH162" s="142">
        <f>IF(N162="zníž. prenesená",J162,0)</f>
        <v>0</v>
      </c>
      <c r="BI162" s="142">
        <f>IF(N162="nulová",J162,0)</f>
        <v>0</v>
      </c>
      <c r="BJ162" s="13" t="s">
        <v>117</v>
      </c>
      <c r="BK162" s="142">
        <f>ROUND(I162*H162,2)</f>
        <v>1241.44</v>
      </c>
      <c r="BL162" s="13" t="s">
        <v>123</v>
      </c>
      <c r="BM162" s="141" t="s">
        <v>217</v>
      </c>
    </row>
    <row r="163" spans="2:65" s="1" customFormat="1" ht="21.75" customHeight="1">
      <c r="B163" s="129"/>
      <c r="C163" s="130" t="s">
        <v>218</v>
      </c>
      <c r="D163" s="130" t="s">
        <v>119</v>
      </c>
      <c r="E163" s="131" t="s">
        <v>478</v>
      </c>
      <c r="F163" s="132" t="s">
        <v>479</v>
      </c>
      <c r="G163" s="133" t="s">
        <v>480</v>
      </c>
      <c r="H163" s="134">
        <v>17.173999999999999</v>
      </c>
      <c r="I163" s="135">
        <v>2</v>
      </c>
      <c r="J163" s="135">
        <f>ROUND(I163*H163,2)</f>
        <v>34.35</v>
      </c>
      <c r="K163" s="136"/>
      <c r="L163" s="25"/>
      <c r="M163" s="137" t="s">
        <v>1</v>
      </c>
      <c r="N163" s="138" t="s">
        <v>38</v>
      </c>
      <c r="O163" s="139">
        <v>0</v>
      </c>
      <c r="P163" s="139">
        <f>O163*H163</f>
        <v>0</v>
      </c>
      <c r="Q163" s="139">
        <v>0</v>
      </c>
      <c r="R163" s="139">
        <f>Q163*H163</f>
        <v>0</v>
      </c>
      <c r="S163" s="139">
        <v>0</v>
      </c>
      <c r="T163" s="140">
        <f>S163*H163</f>
        <v>0</v>
      </c>
      <c r="AR163" s="141" t="s">
        <v>123</v>
      </c>
      <c r="AT163" s="141" t="s">
        <v>119</v>
      </c>
      <c r="AU163" s="141" t="s">
        <v>117</v>
      </c>
      <c r="AY163" s="13" t="s">
        <v>118</v>
      </c>
      <c r="BE163" s="142">
        <f>IF(N163="základná",J163,0)</f>
        <v>0</v>
      </c>
      <c r="BF163" s="142">
        <f>IF(N163="znížená",J163,0)</f>
        <v>34.35</v>
      </c>
      <c r="BG163" s="142">
        <f>IF(N163="zákl. prenesená",J163,0)</f>
        <v>0</v>
      </c>
      <c r="BH163" s="142">
        <f>IF(N163="zníž. prenesená",J163,0)</f>
        <v>0</v>
      </c>
      <c r="BI163" s="142">
        <f>IF(N163="nulová",J163,0)</f>
        <v>0</v>
      </c>
      <c r="BJ163" s="13" t="s">
        <v>117</v>
      </c>
      <c r="BK163" s="142">
        <f>ROUND(I163*H163,2)</f>
        <v>34.35</v>
      </c>
      <c r="BL163" s="13" t="s">
        <v>123</v>
      </c>
      <c r="BM163" s="141" t="s">
        <v>221</v>
      </c>
    </row>
    <row r="164" spans="2:65" s="11" customFormat="1" ht="22.9" customHeight="1">
      <c r="B164" s="120"/>
      <c r="D164" s="121" t="s">
        <v>71</v>
      </c>
      <c r="E164" s="143" t="s">
        <v>481</v>
      </c>
      <c r="F164" s="143" t="s">
        <v>482</v>
      </c>
      <c r="J164" s="144">
        <f>SUM(J165:J171)</f>
        <v>429.11999999999995</v>
      </c>
      <c r="L164" s="120"/>
      <c r="M164" s="124"/>
      <c r="P164" s="125">
        <f>SUM(P165:P171)</f>
        <v>0</v>
      </c>
      <c r="R164" s="125">
        <f>SUM(R165:R171)</f>
        <v>0</v>
      </c>
      <c r="T164" s="126">
        <f>SUM(T165:T171)</f>
        <v>0</v>
      </c>
      <c r="AR164" s="121" t="s">
        <v>117</v>
      </c>
      <c r="AT164" s="127" t="s">
        <v>71</v>
      </c>
      <c r="AU164" s="127" t="s">
        <v>80</v>
      </c>
      <c r="AY164" s="121" t="s">
        <v>118</v>
      </c>
      <c r="BK164" s="128">
        <f>SUM(BK165:BK171)</f>
        <v>429.11999999999995</v>
      </c>
    </row>
    <row r="165" spans="2:65" s="1" customFormat="1" ht="24.2" customHeight="1">
      <c r="B165" s="129"/>
      <c r="C165" s="130" t="s">
        <v>176</v>
      </c>
      <c r="D165" s="130" t="s">
        <v>119</v>
      </c>
      <c r="E165" s="131" t="s">
        <v>483</v>
      </c>
      <c r="F165" s="132" t="s">
        <v>484</v>
      </c>
      <c r="G165" s="133" t="s">
        <v>426</v>
      </c>
      <c r="H165" s="134">
        <v>8.25</v>
      </c>
      <c r="I165" s="135">
        <v>19</v>
      </c>
      <c r="J165" s="135">
        <f t="shared" ref="J165:J171" si="20">ROUND(I165*H165,2)</f>
        <v>156.75</v>
      </c>
      <c r="K165" s="136"/>
      <c r="L165" s="25"/>
      <c r="M165" s="137" t="s">
        <v>1</v>
      </c>
      <c r="N165" s="138" t="s">
        <v>38</v>
      </c>
      <c r="O165" s="139">
        <v>0</v>
      </c>
      <c r="P165" s="139">
        <f t="shared" ref="P165:P171" si="21">O165*H165</f>
        <v>0</v>
      </c>
      <c r="Q165" s="139">
        <v>0</v>
      </c>
      <c r="R165" s="139">
        <f t="shared" ref="R165:R171" si="22">Q165*H165</f>
        <v>0</v>
      </c>
      <c r="S165" s="139">
        <v>0</v>
      </c>
      <c r="T165" s="140">
        <f t="shared" ref="T165:T171" si="23">S165*H165</f>
        <v>0</v>
      </c>
      <c r="AR165" s="141" t="s">
        <v>123</v>
      </c>
      <c r="AT165" s="141" t="s">
        <v>119</v>
      </c>
      <c r="AU165" s="141" t="s">
        <v>117</v>
      </c>
      <c r="AY165" s="13" t="s">
        <v>118</v>
      </c>
      <c r="BE165" s="142">
        <f t="shared" ref="BE165:BE171" si="24">IF(N165="základná",J165,0)</f>
        <v>0</v>
      </c>
      <c r="BF165" s="142">
        <f t="shared" ref="BF165:BF171" si="25">IF(N165="znížená",J165,0)</f>
        <v>156.75</v>
      </c>
      <c r="BG165" s="142">
        <f t="shared" ref="BG165:BG171" si="26">IF(N165="zákl. prenesená",J165,0)</f>
        <v>0</v>
      </c>
      <c r="BH165" s="142">
        <f t="shared" ref="BH165:BH171" si="27">IF(N165="zníž. prenesená",J165,0)</f>
        <v>0</v>
      </c>
      <c r="BI165" s="142">
        <f t="shared" ref="BI165:BI171" si="28">IF(N165="nulová",J165,0)</f>
        <v>0</v>
      </c>
      <c r="BJ165" s="13" t="s">
        <v>117</v>
      </c>
      <c r="BK165" s="142">
        <f t="shared" ref="BK165:BK171" si="29">ROUND(I165*H165,2)</f>
        <v>156.75</v>
      </c>
      <c r="BL165" s="13" t="s">
        <v>123</v>
      </c>
      <c r="BM165" s="141" t="s">
        <v>224</v>
      </c>
    </row>
    <row r="166" spans="2:65" s="1" customFormat="1" ht="24.2" customHeight="1">
      <c r="B166" s="129"/>
      <c r="C166" s="145" t="s">
        <v>225</v>
      </c>
      <c r="D166" s="145" t="s">
        <v>149</v>
      </c>
      <c r="E166" s="146" t="s">
        <v>485</v>
      </c>
      <c r="F166" s="147" t="s">
        <v>486</v>
      </c>
      <c r="G166" s="148" t="s">
        <v>426</v>
      </c>
      <c r="H166" s="149">
        <v>8.25</v>
      </c>
      <c r="I166" s="150">
        <v>15</v>
      </c>
      <c r="J166" s="150">
        <f t="shared" si="20"/>
        <v>123.75</v>
      </c>
      <c r="K166" s="151"/>
      <c r="L166" s="152"/>
      <c r="M166" s="153" t="s">
        <v>1</v>
      </c>
      <c r="N166" s="154" t="s">
        <v>38</v>
      </c>
      <c r="O166" s="139">
        <v>0</v>
      </c>
      <c r="P166" s="139">
        <f t="shared" si="21"/>
        <v>0</v>
      </c>
      <c r="Q166" s="139">
        <v>0</v>
      </c>
      <c r="R166" s="139">
        <f t="shared" si="22"/>
        <v>0</v>
      </c>
      <c r="S166" s="139">
        <v>0</v>
      </c>
      <c r="T166" s="140">
        <f t="shared" si="23"/>
        <v>0</v>
      </c>
      <c r="AR166" s="141" t="s">
        <v>152</v>
      </c>
      <c r="AT166" s="141" t="s">
        <v>149</v>
      </c>
      <c r="AU166" s="141" t="s">
        <v>117</v>
      </c>
      <c r="AY166" s="13" t="s">
        <v>118</v>
      </c>
      <c r="BE166" s="142">
        <f t="shared" si="24"/>
        <v>0</v>
      </c>
      <c r="BF166" s="142">
        <f t="shared" si="25"/>
        <v>123.75</v>
      </c>
      <c r="BG166" s="142">
        <f t="shared" si="26"/>
        <v>0</v>
      </c>
      <c r="BH166" s="142">
        <f t="shared" si="27"/>
        <v>0</v>
      </c>
      <c r="BI166" s="142">
        <f t="shared" si="28"/>
        <v>0</v>
      </c>
      <c r="BJ166" s="13" t="s">
        <v>117</v>
      </c>
      <c r="BK166" s="142">
        <f t="shared" si="29"/>
        <v>123.75</v>
      </c>
      <c r="BL166" s="13" t="s">
        <v>123</v>
      </c>
      <c r="BM166" s="141" t="s">
        <v>228</v>
      </c>
    </row>
    <row r="167" spans="2:65" s="1" customFormat="1" ht="16.5" customHeight="1">
      <c r="B167" s="129"/>
      <c r="C167" s="145" t="s">
        <v>180</v>
      </c>
      <c r="D167" s="145" t="s">
        <v>149</v>
      </c>
      <c r="E167" s="146" t="s">
        <v>487</v>
      </c>
      <c r="F167" s="147" t="s">
        <v>488</v>
      </c>
      <c r="G167" s="148" t="s">
        <v>122</v>
      </c>
      <c r="H167" s="149">
        <v>3</v>
      </c>
      <c r="I167" s="150">
        <v>3.82</v>
      </c>
      <c r="J167" s="150">
        <f t="shared" si="20"/>
        <v>11.46</v>
      </c>
      <c r="K167" s="151"/>
      <c r="L167" s="152"/>
      <c r="M167" s="153" t="s">
        <v>1</v>
      </c>
      <c r="N167" s="154" t="s">
        <v>38</v>
      </c>
      <c r="O167" s="139">
        <v>0</v>
      </c>
      <c r="P167" s="139">
        <f t="shared" si="21"/>
        <v>0</v>
      </c>
      <c r="Q167" s="139">
        <v>0</v>
      </c>
      <c r="R167" s="139">
        <f t="shared" si="22"/>
        <v>0</v>
      </c>
      <c r="S167" s="139">
        <v>0</v>
      </c>
      <c r="T167" s="140">
        <f t="shared" si="23"/>
        <v>0</v>
      </c>
      <c r="AR167" s="141" t="s">
        <v>152</v>
      </c>
      <c r="AT167" s="141" t="s">
        <v>149</v>
      </c>
      <c r="AU167" s="141" t="s">
        <v>117</v>
      </c>
      <c r="AY167" s="13" t="s">
        <v>118</v>
      </c>
      <c r="BE167" s="142">
        <f t="shared" si="24"/>
        <v>0</v>
      </c>
      <c r="BF167" s="142">
        <f t="shared" si="25"/>
        <v>11.46</v>
      </c>
      <c r="BG167" s="142">
        <f t="shared" si="26"/>
        <v>0</v>
      </c>
      <c r="BH167" s="142">
        <f t="shared" si="27"/>
        <v>0</v>
      </c>
      <c r="BI167" s="142">
        <f t="shared" si="28"/>
        <v>0</v>
      </c>
      <c r="BJ167" s="13" t="s">
        <v>117</v>
      </c>
      <c r="BK167" s="142">
        <f t="shared" si="29"/>
        <v>11.46</v>
      </c>
      <c r="BL167" s="13" t="s">
        <v>123</v>
      </c>
      <c r="BM167" s="141" t="s">
        <v>231</v>
      </c>
    </row>
    <row r="168" spans="2:65" s="1" customFormat="1" ht="16.5" customHeight="1">
      <c r="B168" s="129"/>
      <c r="C168" s="130" t="s">
        <v>232</v>
      </c>
      <c r="D168" s="130" t="s">
        <v>119</v>
      </c>
      <c r="E168" s="131" t="s">
        <v>489</v>
      </c>
      <c r="F168" s="132" t="s">
        <v>490</v>
      </c>
      <c r="G168" s="133" t="s">
        <v>426</v>
      </c>
      <c r="H168" s="134">
        <v>8.25</v>
      </c>
      <c r="I168" s="135">
        <v>1.2</v>
      </c>
      <c r="J168" s="135">
        <f t="shared" si="20"/>
        <v>9.9</v>
      </c>
      <c r="K168" s="136"/>
      <c r="L168" s="25"/>
      <c r="M168" s="137" t="s">
        <v>1</v>
      </c>
      <c r="N168" s="138" t="s">
        <v>38</v>
      </c>
      <c r="O168" s="139">
        <v>0</v>
      </c>
      <c r="P168" s="139">
        <f t="shared" si="21"/>
        <v>0</v>
      </c>
      <c r="Q168" s="139">
        <v>0</v>
      </c>
      <c r="R168" s="139">
        <f t="shared" si="22"/>
        <v>0</v>
      </c>
      <c r="S168" s="139">
        <v>0</v>
      </c>
      <c r="T168" s="140">
        <f t="shared" si="23"/>
        <v>0</v>
      </c>
      <c r="AR168" s="141" t="s">
        <v>123</v>
      </c>
      <c r="AT168" s="141" t="s">
        <v>119</v>
      </c>
      <c r="AU168" s="141" t="s">
        <v>117</v>
      </c>
      <c r="AY168" s="13" t="s">
        <v>118</v>
      </c>
      <c r="BE168" s="142">
        <f t="shared" si="24"/>
        <v>0</v>
      </c>
      <c r="BF168" s="142">
        <f t="shared" si="25"/>
        <v>9.9</v>
      </c>
      <c r="BG168" s="142">
        <f t="shared" si="26"/>
        <v>0</v>
      </c>
      <c r="BH168" s="142">
        <f t="shared" si="27"/>
        <v>0</v>
      </c>
      <c r="BI168" s="142">
        <f t="shared" si="28"/>
        <v>0</v>
      </c>
      <c r="BJ168" s="13" t="s">
        <v>117</v>
      </c>
      <c r="BK168" s="142">
        <f t="shared" si="29"/>
        <v>9.9</v>
      </c>
      <c r="BL168" s="13" t="s">
        <v>123</v>
      </c>
      <c r="BM168" s="141" t="s">
        <v>235</v>
      </c>
    </row>
    <row r="169" spans="2:65" s="1" customFormat="1" ht="24.2" customHeight="1">
      <c r="B169" s="129"/>
      <c r="C169" s="130" t="s">
        <v>152</v>
      </c>
      <c r="D169" s="130" t="s">
        <v>119</v>
      </c>
      <c r="E169" s="131" t="s">
        <v>491</v>
      </c>
      <c r="F169" s="132" t="s">
        <v>492</v>
      </c>
      <c r="G169" s="133" t="s">
        <v>426</v>
      </c>
      <c r="H169" s="134">
        <v>8.25</v>
      </c>
      <c r="I169" s="135">
        <v>13.56</v>
      </c>
      <c r="J169" s="135">
        <f t="shared" si="20"/>
        <v>111.87</v>
      </c>
      <c r="K169" s="136"/>
      <c r="L169" s="25"/>
      <c r="M169" s="137" t="s">
        <v>1</v>
      </c>
      <c r="N169" s="138" t="s">
        <v>38</v>
      </c>
      <c r="O169" s="139">
        <v>0</v>
      </c>
      <c r="P169" s="139">
        <f t="shared" si="21"/>
        <v>0</v>
      </c>
      <c r="Q169" s="139">
        <v>0</v>
      </c>
      <c r="R169" s="139">
        <f t="shared" si="22"/>
        <v>0</v>
      </c>
      <c r="S169" s="139">
        <v>0</v>
      </c>
      <c r="T169" s="140">
        <f t="shared" si="23"/>
        <v>0</v>
      </c>
      <c r="AR169" s="141" t="s">
        <v>123</v>
      </c>
      <c r="AT169" s="141" t="s">
        <v>119</v>
      </c>
      <c r="AU169" s="141" t="s">
        <v>117</v>
      </c>
      <c r="AY169" s="13" t="s">
        <v>118</v>
      </c>
      <c r="BE169" s="142">
        <f t="shared" si="24"/>
        <v>0</v>
      </c>
      <c r="BF169" s="142">
        <f t="shared" si="25"/>
        <v>111.87</v>
      </c>
      <c r="BG169" s="142">
        <f t="shared" si="26"/>
        <v>0</v>
      </c>
      <c r="BH169" s="142">
        <f t="shared" si="27"/>
        <v>0</v>
      </c>
      <c r="BI169" s="142">
        <f t="shared" si="28"/>
        <v>0</v>
      </c>
      <c r="BJ169" s="13" t="s">
        <v>117</v>
      </c>
      <c r="BK169" s="142">
        <f t="shared" si="29"/>
        <v>111.87</v>
      </c>
      <c r="BL169" s="13" t="s">
        <v>123</v>
      </c>
      <c r="BM169" s="141" t="s">
        <v>238</v>
      </c>
    </row>
    <row r="170" spans="2:65" s="1" customFormat="1" ht="16.5" customHeight="1">
      <c r="B170" s="129"/>
      <c r="C170" s="130" t="s">
        <v>239</v>
      </c>
      <c r="D170" s="130" t="s">
        <v>119</v>
      </c>
      <c r="E170" s="131" t="s">
        <v>493</v>
      </c>
      <c r="F170" s="132" t="s">
        <v>494</v>
      </c>
      <c r="G170" s="133" t="s">
        <v>426</v>
      </c>
      <c r="H170" s="134">
        <v>8.25</v>
      </c>
      <c r="I170" s="135">
        <v>0.5</v>
      </c>
      <c r="J170" s="135">
        <f t="shared" si="20"/>
        <v>4.13</v>
      </c>
      <c r="K170" s="136"/>
      <c r="L170" s="25"/>
      <c r="M170" s="137" t="s">
        <v>1</v>
      </c>
      <c r="N170" s="138" t="s">
        <v>38</v>
      </c>
      <c r="O170" s="139">
        <v>0</v>
      </c>
      <c r="P170" s="139">
        <f t="shared" si="21"/>
        <v>0</v>
      </c>
      <c r="Q170" s="139">
        <v>0</v>
      </c>
      <c r="R170" s="139">
        <f t="shared" si="22"/>
        <v>0</v>
      </c>
      <c r="S170" s="139">
        <v>0</v>
      </c>
      <c r="T170" s="140">
        <f t="shared" si="23"/>
        <v>0</v>
      </c>
      <c r="AR170" s="141" t="s">
        <v>123</v>
      </c>
      <c r="AT170" s="141" t="s">
        <v>119</v>
      </c>
      <c r="AU170" s="141" t="s">
        <v>117</v>
      </c>
      <c r="AY170" s="13" t="s">
        <v>118</v>
      </c>
      <c r="BE170" s="142">
        <f t="shared" si="24"/>
        <v>0</v>
      </c>
      <c r="BF170" s="142">
        <f t="shared" si="25"/>
        <v>4.13</v>
      </c>
      <c r="BG170" s="142">
        <f t="shared" si="26"/>
        <v>0</v>
      </c>
      <c r="BH170" s="142">
        <f t="shared" si="27"/>
        <v>0</v>
      </c>
      <c r="BI170" s="142">
        <f t="shared" si="28"/>
        <v>0</v>
      </c>
      <c r="BJ170" s="13" t="s">
        <v>117</v>
      </c>
      <c r="BK170" s="142">
        <f t="shared" si="29"/>
        <v>4.13</v>
      </c>
      <c r="BL170" s="13" t="s">
        <v>123</v>
      </c>
      <c r="BM170" s="141" t="s">
        <v>242</v>
      </c>
    </row>
    <row r="171" spans="2:65" s="1" customFormat="1" ht="24.2" customHeight="1">
      <c r="B171" s="129"/>
      <c r="C171" s="130" t="s">
        <v>186</v>
      </c>
      <c r="D171" s="130" t="s">
        <v>119</v>
      </c>
      <c r="E171" s="131" t="s">
        <v>495</v>
      </c>
      <c r="F171" s="132" t="s">
        <v>496</v>
      </c>
      <c r="G171" s="133" t="s">
        <v>480</v>
      </c>
      <c r="H171" s="134">
        <v>4.0229999999999997</v>
      </c>
      <c r="I171" s="135">
        <v>2.8</v>
      </c>
      <c r="J171" s="135">
        <f t="shared" si="20"/>
        <v>11.26</v>
      </c>
      <c r="K171" s="136"/>
      <c r="L171" s="25"/>
      <c r="M171" s="137" t="s">
        <v>1</v>
      </c>
      <c r="N171" s="138" t="s">
        <v>38</v>
      </c>
      <c r="O171" s="139">
        <v>0</v>
      </c>
      <c r="P171" s="139">
        <f t="shared" si="21"/>
        <v>0</v>
      </c>
      <c r="Q171" s="139">
        <v>0</v>
      </c>
      <c r="R171" s="139">
        <f t="shared" si="22"/>
        <v>0</v>
      </c>
      <c r="S171" s="139">
        <v>0</v>
      </c>
      <c r="T171" s="140">
        <f t="shared" si="23"/>
        <v>0</v>
      </c>
      <c r="AR171" s="141" t="s">
        <v>123</v>
      </c>
      <c r="AT171" s="141" t="s">
        <v>119</v>
      </c>
      <c r="AU171" s="141" t="s">
        <v>117</v>
      </c>
      <c r="AY171" s="13" t="s">
        <v>118</v>
      </c>
      <c r="BE171" s="142">
        <f t="shared" si="24"/>
        <v>0</v>
      </c>
      <c r="BF171" s="142">
        <f t="shared" si="25"/>
        <v>11.26</v>
      </c>
      <c r="BG171" s="142">
        <f t="shared" si="26"/>
        <v>0</v>
      </c>
      <c r="BH171" s="142">
        <f t="shared" si="27"/>
        <v>0</v>
      </c>
      <c r="BI171" s="142">
        <f t="shared" si="28"/>
        <v>0</v>
      </c>
      <c r="BJ171" s="13" t="s">
        <v>117</v>
      </c>
      <c r="BK171" s="142">
        <f t="shared" si="29"/>
        <v>11.26</v>
      </c>
      <c r="BL171" s="13" t="s">
        <v>123</v>
      </c>
      <c r="BM171" s="141" t="s">
        <v>246</v>
      </c>
    </row>
    <row r="172" spans="2:65" s="11" customFormat="1" ht="22.9" customHeight="1">
      <c r="B172" s="120"/>
      <c r="D172" s="121" t="s">
        <v>71</v>
      </c>
      <c r="E172" s="143" t="s">
        <v>497</v>
      </c>
      <c r="F172" s="143" t="s">
        <v>498</v>
      </c>
      <c r="J172" s="144">
        <f>SUM(J173:J181)</f>
        <v>2047.2399999999996</v>
      </c>
      <c r="L172" s="120"/>
      <c r="M172" s="124"/>
      <c r="P172" s="125">
        <f>SUM(P173:P181)</f>
        <v>0</v>
      </c>
      <c r="R172" s="125">
        <f>SUM(R173:R181)</f>
        <v>0</v>
      </c>
      <c r="T172" s="126">
        <f>SUM(T173:T181)</f>
        <v>0</v>
      </c>
      <c r="AR172" s="121" t="s">
        <v>117</v>
      </c>
      <c r="AT172" s="127" t="s">
        <v>71</v>
      </c>
      <c r="AU172" s="127" t="s">
        <v>80</v>
      </c>
      <c r="AY172" s="121" t="s">
        <v>118</v>
      </c>
      <c r="BK172" s="128">
        <f>SUM(BK173:BK181)</f>
        <v>2047.2399999999996</v>
      </c>
    </row>
    <row r="173" spans="2:65" s="1" customFormat="1" ht="16.5" customHeight="1">
      <c r="B173" s="129"/>
      <c r="C173" s="130" t="s">
        <v>247</v>
      </c>
      <c r="D173" s="130" t="s">
        <v>119</v>
      </c>
      <c r="E173" s="131" t="s">
        <v>499</v>
      </c>
      <c r="F173" s="132" t="s">
        <v>500</v>
      </c>
      <c r="G173" s="133" t="s">
        <v>122</v>
      </c>
      <c r="H173" s="134">
        <v>36</v>
      </c>
      <c r="I173" s="135">
        <v>2.59</v>
      </c>
      <c r="J173" s="135">
        <f t="shared" ref="J173:J181" si="30">ROUND(I173*H173,2)</f>
        <v>93.24</v>
      </c>
      <c r="K173" s="136"/>
      <c r="L173" s="25"/>
      <c r="M173" s="137" t="s">
        <v>1</v>
      </c>
      <c r="N173" s="138" t="s">
        <v>38</v>
      </c>
      <c r="O173" s="139">
        <v>0</v>
      </c>
      <c r="P173" s="139">
        <f t="shared" ref="P173:P181" si="31">O173*H173</f>
        <v>0</v>
      </c>
      <c r="Q173" s="139">
        <v>0</v>
      </c>
      <c r="R173" s="139">
        <f t="shared" ref="R173:R181" si="32">Q173*H173</f>
        <v>0</v>
      </c>
      <c r="S173" s="139">
        <v>0</v>
      </c>
      <c r="T173" s="140">
        <f t="shared" ref="T173:T181" si="33">S173*H173</f>
        <v>0</v>
      </c>
      <c r="AR173" s="141" t="s">
        <v>123</v>
      </c>
      <c r="AT173" s="141" t="s">
        <v>119</v>
      </c>
      <c r="AU173" s="141" t="s">
        <v>117</v>
      </c>
      <c r="AY173" s="13" t="s">
        <v>118</v>
      </c>
      <c r="BE173" s="142">
        <f t="shared" ref="BE173:BE181" si="34">IF(N173="základná",J173,0)</f>
        <v>0</v>
      </c>
      <c r="BF173" s="142">
        <f t="shared" ref="BF173:BF181" si="35">IF(N173="znížená",J173,0)</f>
        <v>93.24</v>
      </c>
      <c r="BG173" s="142">
        <f t="shared" ref="BG173:BG181" si="36">IF(N173="zákl. prenesená",J173,0)</f>
        <v>0</v>
      </c>
      <c r="BH173" s="142">
        <f t="shared" ref="BH173:BH181" si="37">IF(N173="zníž. prenesená",J173,0)</f>
        <v>0</v>
      </c>
      <c r="BI173" s="142">
        <f t="shared" ref="BI173:BI181" si="38">IF(N173="nulová",J173,0)</f>
        <v>0</v>
      </c>
      <c r="BJ173" s="13" t="s">
        <v>117</v>
      </c>
      <c r="BK173" s="142">
        <f t="shared" ref="BK173:BK181" si="39">ROUND(I173*H173,2)</f>
        <v>93.24</v>
      </c>
      <c r="BL173" s="13" t="s">
        <v>123</v>
      </c>
      <c r="BM173" s="141" t="s">
        <v>250</v>
      </c>
    </row>
    <row r="174" spans="2:65" s="1" customFormat="1" ht="16.5" customHeight="1">
      <c r="B174" s="129"/>
      <c r="C174" s="145" t="s">
        <v>189</v>
      </c>
      <c r="D174" s="145" t="s">
        <v>149</v>
      </c>
      <c r="E174" s="146" t="s">
        <v>501</v>
      </c>
      <c r="F174" s="147" t="s">
        <v>502</v>
      </c>
      <c r="G174" s="148" t="s">
        <v>122</v>
      </c>
      <c r="H174" s="149">
        <v>30</v>
      </c>
      <c r="I174" s="150">
        <v>5</v>
      </c>
      <c r="J174" s="150">
        <f t="shared" si="30"/>
        <v>150</v>
      </c>
      <c r="K174" s="151"/>
      <c r="L174" s="152"/>
      <c r="M174" s="153" t="s">
        <v>1</v>
      </c>
      <c r="N174" s="154" t="s">
        <v>38</v>
      </c>
      <c r="O174" s="139">
        <v>0</v>
      </c>
      <c r="P174" s="139">
        <f t="shared" si="31"/>
        <v>0</v>
      </c>
      <c r="Q174" s="139">
        <v>0</v>
      </c>
      <c r="R174" s="139">
        <f t="shared" si="32"/>
        <v>0</v>
      </c>
      <c r="S174" s="139">
        <v>0</v>
      </c>
      <c r="T174" s="140">
        <f t="shared" si="33"/>
        <v>0</v>
      </c>
      <c r="AR174" s="141" t="s">
        <v>152</v>
      </c>
      <c r="AT174" s="141" t="s">
        <v>149</v>
      </c>
      <c r="AU174" s="141" t="s">
        <v>117</v>
      </c>
      <c r="AY174" s="13" t="s">
        <v>118</v>
      </c>
      <c r="BE174" s="142">
        <f t="shared" si="34"/>
        <v>0</v>
      </c>
      <c r="BF174" s="142">
        <f t="shared" si="35"/>
        <v>150</v>
      </c>
      <c r="BG174" s="142">
        <f t="shared" si="36"/>
        <v>0</v>
      </c>
      <c r="BH174" s="142">
        <f t="shared" si="37"/>
        <v>0</v>
      </c>
      <c r="BI174" s="142">
        <f t="shared" si="38"/>
        <v>0</v>
      </c>
      <c r="BJ174" s="13" t="s">
        <v>117</v>
      </c>
      <c r="BK174" s="142">
        <f t="shared" si="39"/>
        <v>150</v>
      </c>
      <c r="BL174" s="13" t="s">
        <v>123</v>
      </c>
      <c r="BM174" s="141" t="s">
        <v>253</v>
      </c>
    </row>
    <row r="175" spans="2:65" s="1" customFormat="1" ht="24.2" customHeight="1">
      <c r="B175" s="129"/>
      <c r="C175" s="130" t="s">
        <v>254</v>
      </c>
      <c r="D175" s="130" t="s">
        <v>119</v>
      </c>
      <c r="E175" s="131" t="s">
        <v>503</v>
      </c>
      <c r="F175" s="132" t="s">
        <v>504</v>
      </c>
      <c r="G175" s="133" t="s">
        <v>426</v>
      </c>
      <c r="H175" s="134">
        <v>30</v>
      </c>
      <c r="I175" s="135">
        <v>3.43</v>
      </c>
      <c r="J175" s="135">
        <f t="shared" si="30"/>
        <v>102.9</v>
      </c>
      <c r="K175" s="136"/>
      <c r="L175" s="25"/>
      <c r="M175" s="137" t="s">
        <v>1</v>
      </c>
      <c r="N175" s="138" t="s">
        <v>38</v>
      </c>
      <c r="O175" s="139">
        <v>0</v>
      </c>
      <c r="P175" s="139">
        <f t="shared" si="31"/>
        <v>0</v>
      </c>
      <c r="Q175" s="139">
        <v>0</v>
      </c>
      <c r="R175" s="139">
        <f t="shared" si="32"/>
        <v>0</v>
      </c>
      <c r="S175" s="139">
        <v>0</v>
      </c>
      <c r="T175" s="140">
        <f t="shared" si="33"/>
        <v>0</v>
      </c>
      <c r="AR175" s="141" t="s">
        <v>123</v>
      </c>
      <c r="AT175" s="141" t="s">
        <v>119</v>
      </c>
      <c r="AU175" s="141" t="s">
        <v>117</v>
      </c>
      <c r="AY175" s="13" t="s">
        <v>118</v>
      </c>
      <c r="BE175" s="142">
        <f t="shared" si="34"/>
        <v>0</v>
      </c>
      <c r="BF175" s="142">
        <f t="shared" si="35"/>
        <v>102.9</v>
      </c>
      <c r="BG175" s="142">
        <f t="shared" si="36"/>
        <v>0</v>
      </c>
      <c r="BH175" s="142">
        <f t="shared" si="37"/>
        <v>0</v>
      </c>
      <c r="BI175" s="142">
        <f t="shared" si="38"/>
        <v>0</v>
      </c>
      <c r="BJ175" s="13" t="s">
        <v>117</v>
      </c>
      <c r="BK175" s="142">
        <f t="shared" si="39"/>
        <v>102.9</v>
      </c>
      <c r="BL175" s="13" t="s">
        <v>123</v>
      </c>
      <c r="BM175" s="141" t="s">
        <v>257</v>
      </c>
    </row>
    <row r="176" spans="2:65" s="1" customFormat="1" ht="24.2" customHeight="1">
      <c r="B176" s="129"/>
      <c r="C176" s="130" t="s">
        <v>193</v>
      </c>
      <c r="D176" s="130" t="s">
        <v>119</v>
      </c>
      <c r="E176" s="131" t="s">
        <v>505</v>
      </c>
      <c r="F176" s="132" t="s">
        <v>506</v>
      </c>
      <c r="G176" s="133" t="s">
        <v>426</v>
      </c>
      <c r="H176" s="134">
        <v>30</v>
      </c>
      <c r="I176" s="135">
        <v>7</v>
      </c>
      <c r="J176" s="135">
        <f t="shared" si="30"/>
        <v>210</v>
      </c>
      <c r="K176" s="136"/>
      <c r="L176" s="25"/>
      <c r="M176" s="137" t="s">
        <v>1</v>
      </c>
      <c r="N176" s="138" t="s">
        <v>38</v>
      </c>
      <c r="O176" s="139">
        <v>0</v>
      </c>
      <c r="P176" s="139">
        <f t="shared" si="31"/>
        <v>0</v>
      </c>
      <c r="Q176" s="139">
        <v>0</v>
      </c>
      <c r="R176" s="139">
        <f t="shared" si="32"/>
        <v>0</v>
      </c>
      <c r="S176" s="139">
        <v>0</v>
      </c>
      <c r="T176" s="140">
        <f t="shared" si="33"/>
        <v>0</v>
      </c>
      <c r="AR176" s="141" t="s">
        <v>123</v>
      </c>
      <c r="AT176" s="141" t="s">
        <v>119</v>
      </c>
      <c r="AU176" s="141" t="s">
        <v>117</v>
      </c>
      <c r="AY176" s="13" t="s">
        <v>118</v>
      </c>
      <c r="BE176" s="142">
        <f t="shared" si="34"/>
        <v>0</v>
      </c>
      <c r="BF176" s="142">
        <f t="shared" si="35"/>
        <v>210</v>
      </c>
      <c r="BG176" s="142">
        <f t="shared" si="36"/>
        <v>0</v>
      </c>
      <c r="BH176" s="142">
        <f t="shared" si="37"/>
        <v>0</v>
      </c>
      <c r="BI176" s="142">
        <f t="shared" si="38"/>
        <v>0</v>
      </c>
      <c r="BJ176" s="13" t="s">
        <v>117</v>
      </c>
      <c r="BK176" s="142">
        <f t="shared" si="39"/>
        <v>210</v>
      </c>
      <c r="BL176" s="13" t="s">
        <v>123</v>
      </c>
      <c r="BM176" s="141" t="s">
        <v>260</v>
      </c>
    </row>
    <row r="177" spans="2:65" s="1" customFormat="1" ht="49.15" customHeight="1">
      <c r="B177" s="129"/>
      <c r="C177" s="145" t="s">
        <v>261</v>
      </c>
      <c r="D177" s="145" t="s">
        <v>149</v>
      </c>
      <c r="E177" s="146" t="s">
        <v>507</v>
      </c>
      <c r="F177" s="147" t="s">
        <v>508</v>
      </c>
      <c r="G177" s="148" t="s">
        <v>426</v>
      </c>
      <c r="H177" s="149">
        <v>30</v>
      </c>
      <c r="I177" s="150">
        <v>25</v>
      </c>
      <c r="J177" s="150">
        <f t="shared" si="30"/>
        <v>750</v>
      </c>
      <c r="K177" s="151"/>
      <c r="L177" s="152"/>
      <c r="M177" s="153" t="s">
        <v>1</v>
      </c>
      <c r="N177" s="154" t="s">
        <v>38</v>
      </c>
      <c r="O177" s="139">
        <v>0</v>
      </c>
      <c r="P177" s="139">
        <f t="shared" si="31"/>
        <v>0</v>
      </c>
      <c r="Q177" s="139">
        <v>0</v>
      </c>
      <c r="R177" s="139">
        <f t="shared" si="32"/>
        <v>0</v>
      </c>
      <c r="S177" s="139">
        <v>0</v>
      </c>
      <c r="T177" s="140">
        <f t="shared" si="33"/>
        <v>0</v>
      </c>
      <c r="AR177" s="141" t="s">
        <v>152</v>
      </c>
      <c r="AT177" s="141" t="s">
        <v>149</v>
      </c>
      <c r="AU177" s="141" t="s">
        <v>117</v>
      </c>
      <c r="AY177" s="13" t="s">
        <v>118</v>
      </c>
      <c r="BE177" s="142">
        <f t="shared" si="34"/>
        <v>0</v>
      </c>
      <c r="BF177" s="142">
        <f t="shared" si="35"/>
        <v>750</v>
      </c>
      <c r="BG177" s="142">
        <f t="shared" si="36"/>
        <v>0</v>
      </c>
      <c r="BH177" s="142">
        <f t="shared" si="37"/>
        <v>0</v>
      </c>
      <c r="BI177" s="142">
        <f t="shared" si="38"/>
        <v>0</v>
      </c>
      <c r="BJ177" s="13" t="s">
        <v>117</v>
      </c>
      <c r="BK177" s="142">
        <f t="shared" si="39"/>
        <v>750</v>
      </c>
      <c r="BL177" s="13" t="s">
        <v>123</v>
      </c>
      <c r="BM177" s="141" t="s">
        <v>264</v>
      </c>
    </row>
    <row r="178" spans="2:65" s="1" customFormat="1" ht="24.2" customHeight="1">
      <c r="B178" s="129"/>
      <c r="C178" s="130" t="s">
        <v>196</v>
      </c>
      <c r="D178" s="130" t="s">
        <v>119</v>
      </c>
      <c r="E178" s="131" t="s">
        <v>509</v>
      </c>
      <c r="F178" s="132" t="s">
        <v>492</v>
      </c>
      <c r="G178" s="133" t="s">
        <v>426</v>
      </c>
      <c r="H178" s="134">
        <v>30</v>
      </c>
      <c r="I178" s="135">
        <v>13.56</v>
      </c>
      <c r="J178" s="135">
        <f t="shared" si="30"/>
        <v>406.8</v>
      </c>
      <c r="K178" s="136"/>
      <c r="L178" s="25"/>
      <c r="M178" s="137" t="s">
        <v>1</v>
      </c>
      <c r="N178" s="138" t="s">
        <v>38</v>
      </c>
      <c r="O178" s="139">
        <v>0</v>
      </c>
      <c r="P178" s="139">
        <f t="shared" si="31"/>
        <v>0</v>
      </c>
      <c r="Q178" s="139">
        <v>0</v>
      </c>
      <c r="R178" s="139">
        <f t="shared" si="32"/>
        <v>0</v>
      </c>
      <c r="S178" s="139">
        <v>0</v>
      </c>
      <c r="T178" s="140">
        <f t="shared" si="33"/>
        <v>0</v>
      </c>
      <c r="AR178" s="141" t="s">
        <v>123</v>
      </c>
      <c r="AT178" s="141" t="s">
        <v>119</v>
      </c>
      <c r="AU178" s="141" t="s">
        <v>117</v>
      </c>
      <c r="AY178" s="13" t="s">
        <v>118</v>
      </c>
      <c r="BE178" s="142">
        <f t="shared" si="34"/>
        <v>0</v>
      </c>
      <c r="BF178" s="142">
        <f t="shared" si="35"/>
        <v>406.8</v>
      </c>
      <c r="BG178" s="142">
        <f t="shared" si="36"/>
        <v>0</v>
      </c>
      <c r="BH178" s="142">
        <f t="shared" si="37"/>
        <v>0</v>
      </c>
      <c r="BI178" s="142">
        <f t="shared" si="38"/>
        <v>0</v>
      </c>
      <c r="BJ178" s="13" t="s">
        <v>117</v>
      </c>
      <c r="BK178" s="142">
        <f t="shared" si="39"/>
        <v>406.8</v>
      </c>
      <c r="BL178" s="13" t="s">
        <v>123</v>
      </c>
      <c r="BM178" s="141" t="s">
        <v>267</v>
      </c>
    </row>
    <row r="179" spans="2:65" s="1" customFormat="1" ht="24.2" customHeight="1">
      <c r="B179" s="129"/>
      <c r="C179" s="145">
        <v>41</v>
      </c>
      <c r="D179" s="145" t="s">
        <v>149</v>
      </c>
      <c r="E179" s="146" t="s">
        <v>672</v>
      </c>
      <c r="F179" s="147" t="s">
        <v>670</v>
      </c>
      <c r="G179" s="148" t="s">
        <v>122</v>
      </c>
      <c r="H179" s="149">
        <v>20</v>
      </c>
      <c r="I179" s="150">
        <v>9.98</v>
      </c>
      <c r="J179" s="150">
        <f t="shared" ref="J179:J180" si="40">ROUND(I179*H179,2)</f>
        <v>199.6</v>
      </c>
      <c r="K179" s="136"/>
      <c r="L179" s="25"/>
      <c r="M179" s="137"/>
      <c r="N179" s="138"/>
      <c r="O179" s="139"/>
      <c r="P179" s="139"/>
      <c r="Q179" s="139"/>
      <c r="R179" s="139"/>
      <c r="S179" s="139"/>
      <c r="T179" s="140"/>
      <c r="AR179" s="141"/>
      <c r="AT179" s="141"/>
      <c r="AU179" s="141"/>
      <c r="AY179" s="13"/>
      <c r="BE179" s="142"/>
      <c r="BF179" s="142"/>
      <c r="BG179" s="142"/>
      <c r="BH179" s="142"/>
      <c r="BI179" s="142"/>
      <c r="BJ179" s="13"/>
      <c r="BK179" s="142">
        <f>J179</f>
        <v>199.6</v>
      </c>
      <c r="BL179" s="13"/>
      <c r="BM179" s="141"/>
    </row>
    <row r="180" spans="2:65" s="1" customFormat="1" ht="24.2" customHeight="1">
      <c r="B180" s="129"/>
      <c r="C180" s="145">
        <v>42</v>
      </c>
      <c r="D180" s="145" t="s">
        <v>149</v>
      </c>
      <c r="E180" s="146" t="s">
        <v>673</v>
      </c>
      <c r="F180" s="147" t="s">
        <v>671</v>
      </c>
      <c r="G180" s="148" t="s">
        <v>122</v>
      </c>
      <c r="H180" s="149">
        <v>4</v>
      </c>
      <c r="I180" s="150">
        <v>28.9</v>
      </c>
      <c r="J180" s="150">
        <f t="shared" si="40"/>
        <v>115.6</v>
      </c>
      <c r="K180" s="136"/>
      <c r="L180" s="25"/>
      <c r="M180" s="137"/>
      <c r="N180" s="138"/>
      <c r="O180" s="139"/>
      <c r="P180" s="139"/>
      <c r="Q180" s="139"/>
      <c r="R180" s="139"/>
      <c r="S180" s="139"/>
      <c r="T180" s="140"/>
      <c r="AR180" s="141"/>
      <c r="AT180" s="141"/>
      <c r="AU180" s="141"/>
      <c r="AY180" s="13"/>
      <c r="BE180" s="142"/>
      <c r="BF180" s="142"/>
      <c r="BG180" s="142"/>
      <c r="BH180" s="142"/>
      <c r="BI180" s="142"/>
      <c r="BJ180" s="13"/>
      <c r="BK180" s="142">
        <f>J180</f>
        <v>115.6</v>
      </c>
      <c r="BL180" s="13"/>
      <c r="BM180" s="141"/>
    </row>
    <row r="181" spans="2:65" s="1" customFormat="1" ht="24.2" customHeight="1">
      <c r="B181" s="129"/>
      <c r="C181" s="130">
        <v>43</v>
      </c>
      <c r="D181" s="130" t="s">
        <v>119</v>
      </c>
      <c r="E181" s="131" t="s">
        <v>510</v>
      </c>
      <c r="F181" s="132" t="s">
        <v>511</v>
      </c>
      <c r="G181" s="133" t="s">
        <v>480</v>
      </c>
      <c r="H181" s="134">
        <v>9.6</v>
      </c>
      <c r="I181" s="135">
        <v>1.99</v>
      </c>
      <c r="J181" s="135">
        <f t="shared" si="30"/>
        <v>19.100000000000001</v>
      </c>
      <c r="K181" s="136"/>
      <c r="L181" s="25"/>
      <c r="M181" s="137" t="s">
        <v>1</v>
      </c>
      <c r="N181" s="138" t="s">
        <v>38</v>
      </c>
      <c r="O181" s="139">
        <v>0</v>
      </c>
      <c r="P181" s="139">
        <f t="shared" si="31"/>
        <v>0</v>
      </c>
      <c r="Q181" s="139">
        <v>0</v>
      </c>
      <c r="R181" s="139">
        <f t="shared" si="32"/>
        <v>0</v>
      </c>
      <c r="S181" s="139">
        <v>0</v>
      </c>
      <c r="T181" s="140">
        <f t="shared" si="33"/>
        <v>0</v>
      </c>
      <c r="AR181" s="141" t="s">
        <v>123</v>
      </c>
      <c r="AT181" s="141" t="s">
        <v>119</v>
      </c>
      <c r="AU181" s="141" t="s">
        <v>117</v>
      </c>
      <c r="AY181" s="13" t="s">
        <v>118</v>
      </c>
      <c r="BE181" s="142">
        <f t="shared" si="34"/>
        <v>0</v>
      </c>
      <c r="BF181" s="142">
        <f t="shared" si="35"/>
        <v>19.100000000000001</v>
      </c>
      <c r="BG181" s="142">
        <f t="shared" si="36"/>
        <v>0</v>
      </c>
      <c r="BH181" s="142">
        <f t="shared" si="37"/>
        <v>0</v>
      </c>
      <c r="BI181" s="142">
        <f t="shared" si="38"/>
        <v>0</v>
      </c>
      <c r="BJ181" s="13" t="s">
        <v>117</v>
      </c>
      <c r="BK181" s="142">
        <f t="shared" si="39"/>
        <v>19.100000000000001</v>
      </c>
      <c r="BL181" s="13" t="s">
        <v>123</v>
      </c>
      <c r="BM181" s="141" t="s">
        <v>271</v>
      </c>
    </row>
    <row r="182" spans="2:65" s="11" customFormat="1" ht="22.9" customHeight="1">
      <c r="B182" s="120"/>
      <c r="D182" s="121" t="s">
        <v>71</v>
      </c>
      <c r="E182" s="143" t="s">
        <v>512</v>
      </c>
      <c r="F182" s="143" t="s">
        <v>513</v>
      </c>
      <c r="J182" s="144">
        <f>SUM(J183:J185)</f>
        <v>601.66</v>
      </c>
      <c r="L182" s="120"/>
      <c r="M182" s="124"/>
      <c r="P182" s="125">
        <f>SUM(P183:P185)</f>
        <v>0</v>
      </c>
      <c r="R182" s="125">
        <f>SUM(R183:R185)</f>
        <v>0</v>
      </c>
      <c r="T182" s="126">
        <f>SUM(T183:T185)</f>
        <v>0</v>
      </c>
      <c r="AR182" s="121" t="s">
        <v>117</v>
      </c>
      <c r="AT182" s="127" t="s">
        <v>71</v>
      </c>
      <c r="AU182" s="127" t="s">
        <v>80</v>
      </c>
      <c r="AY182" s="121" t="s">
        <v>118</v>
      </c>
      <c r="BK182" s="128">
        <f>SUM(BK183:BK185)</f>
        <v>601.66</v>
      </c>
    </row>
    <row r="183" spans="2:65" s="1" customFormat="1" ht="55.5" customHeight="1">
      <c r="B183" s="129"/>
      <c r="C183" s="130">
        <v>44</v>
      </c>
      <c r="D183" s="130" t="s">
        <v>119</v>
      </c>
      <c r="E183" s="131" t="s">
        <v>514</v>
      </c>
      <c r="F183" s="132" t="s">
        <v>515</v>
      </c>
      <c r="G183" s="133" t="s">
        <v>426</v>
      </c>
      <c r="H183" s="134">
        <v>17</v>
      </c>
      <c r="I183" s="135">
        <v>22</v>
      </c>
      <c r="J183" s="135">
        <f>ROUND(I183*H183,2)</f>
        <v>374</v>
      </c>
      <c r="K183" s="136"/>
      <c r="L183" s="25"/>
      <c r="M183" s="137" t="s">
        <v>1</v>
      </c>
      <c r="N183" s="138" t="s">
        <v>38</v>
      </c>
      <c r="O183" s="139">
        <v>0</v>
      </c>
      <c r="P183" s="139">
        <f>O183*H183</f>
        <v>0</v>
      </c>
      <c r="Q183" s="139">
        <v>0</v>
      </c>
      <c r="R183" s="139">
        <f>Q183*H183</f>
        <v>0</v>
      </c>
      <c r="S183" s="139">
        <v>0</v>
      </c>
      <c r="T183" s="140">
        <f>S183*H183</f>
        <v>0</v>
      </c>
      <c r="AR183" s="141" t="s">
        <v>123</v>
      </c>
      <c r="AT183" s="141" t="s">
        <v>119</v>
      </c>
      <c r="AU183" s="141" t="s">
        <v>117</v>
      </c>
      <c r="AY183" s="13" t="s">
        <v>118</v>
      </c>
      <c r="BE183" s="142">
        <f>IF(N183="základná",J183,0)</f>
        <v>0</v>
      </c>
      <c r="BF183" s="142">
        <f>IF(N183="znížená",J183,0)</f>
        <v>374</v>
      </c>
      <c r="BG183" s="142">
        <f>IF(N183="zákl. prenesená",J183,0)</f>
        <v>0</v>
      </c>
      <c r="BH183" s="142">
        <f>IF(N183="zníž. prenesená",J183,0)</f>
        <v>0</v>
      </c>
      <c r="BI183" s="142">
        <f>IF(N183="nulová",J183,0)</f>
        <v>0</v>
      </c>
      <c r="BJ183" s="13" t="s">
        <v>117</v>
      </c>
      <c r="BK183" s="142">
        <f>ROUND(I183*H183,2)</f>
        <v>374</v>
      </c>
      <c r="BL183" s="13" t="s">
        <v>123</v>
      </c>
      <c r="BM183" s="141" t="s">
        <v>274</v>
      </c>
    </row>
    <row r="184" spans="2:65" s="1" customFormat="1" ht="24.2" customHeight="1">
      <c r="B184" s="129"/>
      <c r="C184" s="145">
        <v>45</v>
      </c>
      <c r="D184" s="145" t="s">
        <v>149</v>
      </c>
      <c r="E184" s="146" t="s">
        <v>516</v>
      </c>
      <c r="F184" s="147" t="s">
        <v>517</v>
      </c>
      <c r="G184" s="148" t="s">
        <v>426</v>
      </c>
      <c r="H184" s="149">
        <v>17</v>
      </c>
      <c r="I184" s="150">
        <v>13</v>
      </c>
      <c r="J184" s="150">
        <f>ROUND(I184*H184,2)</f>
        <v>221</v>
      </c>
      <c r="K184" s="151"/>
      <c r="L184" s="152"/>
      <c r="M184" s="153" t="s">
        <v>1</v>
      </c>
      <c r="N184" s="154" t="s">
        <v>38</v>
      </c>
      <c r="O184" s="139">
        <v>0</v>
      </c>
      <c r="P184" s="139">
        <f>O184*H184</f>
        <v>0</v>
      </c>
      <c r="Q184" s="139">
        <v>0</v>
      </c>
      <c r="R184" s="139">
        <f>Q184*H184</f>
        <v>0</v>
      </c>
      <c r="S184" s="139">
        <v>0</v>
      </c>
      <c r="T184" s="140">
        <f>S184*H184</f>
        <v>0</v>
      </c>
      <c r="AR184" s="141" t="s">
        <v>152</v>
      </c>
      <c r="AT184" s="141" t="s">
        <v>149</v>
      </c>
      <c r="AU184" s="141" t="s">
        <v>117</v>
      </c>
      <c r="AY184" s="13" t="s">
        <v>118</v>
      </c>
      <c r="BE184" s="142">
        <f>IF(N184="základná",J184,0)</f>
        <v>0</v>
      </c>
      <c r="BF184" s="142">
        <f>IF(N184="znížená",J184,0)</f>
        <v>221</v>
      </c>
      <c r="BG184" s="142">
        <f>IF(N184="zákl. prenesená",J184,0)</f>
        <v>0</v>
      </c>
      <c r="BH184" s="142">
        <f>IF(N184="zníž. prenesená",J184,0)</f>
        <v>0</v>
      </c>
      <c r="BI184" s="142">
        <f>IF(N184="nulová",J184,0)</f>
        <v>0</v>
      </c>
      <c r="BJ184" s="13" t="s">
        <v>117</v>
      </c>
      <c r="BK184" s="142">
        <f>ROUND(I184*H184,2)</f>
        <v>221</v>
      </c>
      <c r="BL184" s="13" t="s">
        <v>123</v>
      </c>
      <c r="BM184" s="141" t="s">
        <v>278</v>
      </c>
    </row>
    <row r="185" spans="2:65" s="1" customFormat="1" ht="24.2" customHeight="1">
      <c r="B185" s="129"/>
      <c r="C185" s="130">
        <v>46</v>
      </c>
      <c r="D185" s="130" t="s">
        <v>119</v>
      </c>
      <c r="E185" s="131" t="s">
        <v>518</v>
      </c>
      <c r="F185" s="132" t="s">
        <v>519</v>
      </c>
      <c r="G185" s="133" t="s">
        <v>480</v>
      </c>
      <c r="H185" s="134">
        <v>4.72</v>
      </c>
      <c r="I185" s="135">
        <v>1.41</v>
      </c>
      <c r="J185" s="135">
        <f>ROUND(I185*H185,2)</f>
        <v>6.66</v>
      </c>
      <c r="K185" s="136"/>
      <c r="L185" s="25"/>
      <c r="M185" s="137" t="s">
        <v>1</v>
      </c>
      <c r="N185" s="138" t="s">
        <v>38</v>
      </c>
      <c r="O185" s="139">
        <v>0</v>
      </c>
      <c r="P185" s="139">
        <f>O185*H185</f>
        <v>0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AR185" s="141" t="s">
        <v>123</v>
      </c>
      <c r="AT185" s="141" t="s">
        <v>119</v>
      </c>
      <c r="AU185" s="141" t="s">
        <v>117</v>
      </c>
      <c r="AY185" s="13" t="s">
        <v>118</v>
      </c>
      <c r="BE185" s="142">
        <f>IF(N185="základná",J185,0)</f>
        <v>0</v>
      </c>
      <c r="BF185" s="142">
        <f>IF(N185="znížená",J185,0)</f>
        <v>6.66</v>
      </c>
      <c r="BG185" s="142">
        <f>IF(N185="zákl. prenesená",J185,0)</f>
        <v>0</v>
      </c>
      <c r="BH185" s="142">
        <f>IF(N185="zníž. prenesená",J185,0)</f>
        <v>0</v>
      </c>
      <c r="BI185" s="142">
        <f>IF(N185="nulová",J185,0)</f>
        <v>0</v>
      </c>
      <c r="BJ185" s="13" t="s">
        <v>117</v>
      </c>
      <c r="BK185" s="142">
        <f>ROUND(I185*H185,2)</f>
        <v>6.66</v>
      </c>
      <c r="BL185" s="13" t="s">
        <v>123</v>
      </c>
      <c r="BM185" s="141" t="s">
        <v>281</v>
      </c>
    </row>
    <row r="186" spans="2:65" s="11" customFormat="1" ht="22.9" customHeight="1">
      <c r="B186" s="120"/>
      <c r="D186" s="121" t="s">
        <v>71</v>
      </c>
      <c r="E186" s="143" t="s">
        <v>520</v>
      </c>
      <c r="F186" s="143" t="s">
        <v>521</v>
      </c>
      <c r="J186" s="144">
        <f>SUM(J187:J190)</f>
        <v>779.1</v>
      </c>
      <c r="L186" s="120"/>
      <c r="M186" s="124"/>
      <c r="P186" s="125">
        <f>SUM(P187:P190)</f>
        <v>16.215300000000003</v>
      </c>
      <c r="R186" s="125">
        <f>SUM(R187:R190)</f>
        <v>8.3999999999999995E-3</v>
      </c>
      <c r="T186" s="126">
        <f>SUM(T187:T190)</f>
        <v>0</v>
      </c>
      <c r="AR186" s="121" t="s">
        <v>117</v>
      </c>
      <c r="AT186" s="127" t="s">
        <v>71</v>
      </c>
      <c r="AU186" s="127" t="s">
        <v>80</v>
      </c>
      <c r="AY186" s="121" t="s">
        <v>118</v>
      </c>
      <c r="BK186" s="128">
        <f>SUM(BK187:BK190)</f>
        <v>779.1</v>
      </c>
    </row>
    <row r="187" spans="2:65" s="1" customFormat="1" ht="24.2" customHeight="1">
      <c r="B187" s="129"/>
      <c r="C187" s="130">
        <v>47</v>
      </c>
      <c r="D187" s="130" t="s">
        <v>119</v>
      </c>
      <c r="E187" s="131" t="s">
        <v>522</v>
      </c>
      <c r="F187" s="132" t="s">
        <v>523</v>
      </c>
      <c r="G187" s="133" t="s">
        <v>426</v>
      </c>
      <c r="H187" s="134">
        <v>30</v>
      </c>
      <c r="I187" s="135">
        <v>2.23</v>
      </c>
      <c r="J187" s="135">
        <f>ROUND(I187*H187,2)</f>
        <v>66.900000000000006</v>
      </c>
      <c r="K187" s="136"/>
      <c r="L187" s="25"/>
      <c r="M187" s="137" t="s">
        <v>1</v>
      </c>
      <c r="N187" s="138" t="s">
        <v>38</v>
      </c>
      <c r="O187" s="139">
        <v>0.115</v>
      </c>
      <c r="P187" s="139">
        <f>O187*H187</f>
        <v>3.45</v>
      </c>
      <c r="Q187" s="139">
        <v>0</v>
      </c>
      <c r="R187" s="139">
        <f>Q187*H187</f>
        <v>0</v>
      </c>
      <c r="S187" s="139">
        <v>0</v>
      </c>
      <c r="T187" s="140">
        <f>S187*H187</f>
        <v>0</v>
      </c>
      <c r="AR187" s="141" t="s">
        <v>123</v>
      </c>
      <c r="AT187" s="141" t="s">
        <v>119</v>
      </c>
      <c r="AU187" s="141" t="s">
        <v>117</v>
      </c>
      <c r="AY187" s="13" t="s">
        <v>118</v>
      </c>
      <c r="BE187" s="142">
        <f>IF(N187="základná",J187,0)</f>
        <v>0</v>
      </c>
      <c r="BF187" s="142">
        <f>IF(N187="znížená",J187,0)</f>
        <v>66.900000000000006</v>
      </c>
      <c r="BG187" s="142">
        <f>IF(N187="zákl. prenesená",J187,0)</f>
        <v>0</v>
      </c>
      <c r="BH187" s="142">
        <f>IF(N187="zníž. prenesená",J187,0)</f>
        <v>0</v>
      </c>
      <c r="BI187" s="142">
        <f>IF(N187="nulová",J187,0)</f>
        <v>0</v>
      </c>
      <c r="BJ187" s="13" t="s">
        <v>117</v>
      </c>
      <c r="BK187" s="142">
        <f>ROUND(I187*H187,2)</f>
        <v>66.900000000000006</v>
      </c>
      <c r="BL187" s="13" t="s">
        <v>123</v>
      </c>
      <c r="BM187" s="141" t="s">
        <v>524</v>
      </c>
    </row>
    <row r="188" spans="2:65" s="1" customFormat="1" ht="24.2" customHeight="1">
      <c r="B188" s="129"/>
      <c r="C188" s="130">
        <v>48</v>
      </c>
      <c r="D188" s="130" t="s">
        <v>119</v>
      </c>
      <c r="E188" s="131" t="s">
        <v>525</v>
      </c>
      <c r="F188" s="132" t="s">
        <v>526</v>
      </c>
      <c r="G188" s="133" t="s">
        <v>426</v>
      </c>
      <c r="H188" s="134">
        <v>30</v>
      </c>
      <c r="I188" s="135">
        <v>13.6</v>
      </c>
      <c r="J188" s="135">
        <f>ROUND(I188*H188,2)</f>
        <v>408</v>
      </c>
      <c r="K188" s="136"/>
      <c r="L188" s="25"/>
      <c r="M188" s="137" t="s">
        <v>1</v>
      </c>
      <c r="N188" s="138" t="s">
        <v>38</v>
      </c>
      <c r="O188" s="139">
        <v>0.38351000000000002</v>
      </c>
      <c r="P188" s="139">
        <f>O188*H188</f>
        <v>11.5053</v>
      </c>
      <c r="Q188" s="139">
        <v>2.7999999999999998E-4</v>
      </c>
      <c r="R188" s="139">
        <f>Q188*H188</f>
        <v>8.3999999999999995E-3</v>
      </c>
      <c r="S188" s="139">
        <v>0</v>
      </c>
      <c r="T188" s="140">
        <f>S188*H188</f>
        <v>0</v>
      </c>
      <c r="AR188" s="141" t="s">
        <v>123</v>
      </c>
      <c r="AT188" s="141" t="s">
        <v>119</v>
      </c>
      <c r="AU188" s="141" t="s">
        <v>117</v>
      </c>
      <c r="AY188" s="13" t="s">
        <v>118</v>
      </c>
      <c r="BE188" s="142">
        <f>IF(N188="základná",J188,0)</f>
        <v>0</v>
      </c>
      <c r="BF188" s="142">
        <f>IF(N188="znížená",J188,0)</f>
        <v>408</v>
      </c>
      <c r="BG188" s="142">
        <f>IF(N188="zákl. prenesená",J188,0)</f>
        <v>0</v>
      </c>
      <c r="BH188" s="142">
        <f>IF(N188="zníž. prenesená",J188,0)</f>
        <v>0</v>
      </c>
      <c r="BI188" s="142">
        <f>IF(N188="nulová",J188,0)</f>
        <v>0</v>
      </c>
      <c r="BJ188" s="13" t="s">
        <v>117</v>
      </c>
      <c r="BK188" s="142">
        <f>ROUND(I188*H188,2)</f>
        <v>408</v>
      </c>
      <c r="BL188" s="13" t="s">
        <v>123</v>
      </c>
      <c r="BM188" s="141" t="s">
        <v>527</v>
      </c>
    </row>
    <row r="189" spans="2:65" s="1" customFormat="1" ht="24.2" customHeight="1">
      <c r="B189" s="129"/>
      <c r="C189" s="130">
        <v>49</v>
      </c>
      <c r="D189" s="130" t="s">
        <v>119</v>
      </c>
      <c r="E189" s="131" t="s">
        <v>669</v>
      </c>
      <c r="F189" s="132" t="s">
        <v>668</v>
      </c>
      <c r="G189" s="133" t="s">
        <v>426</v>
      </c>
      <c r="H189" s="134">
        <v>15</v>
      </c>
      <c r="I189" s="135">
        <v>16.600000000000001</v>
      </c>
      <c r="J189" s="135">
        <f>ROUND(I189*H189,2)</f>
        <v>249</v>
      </c>
      <c r="K189" s="136"/>
      <c r="L189" s="25"/>
      <c r="M189" s="137"/>
      <c r="N189" s="138"/>
      <c r="O189" s="139"/>
      <c r="P189" s="139"/>
      <c r="Q189" s="139"/>
      <c r="R189" s="139"/>
      <c r="S189" s="139"/>
      <c r="T189" s="140"/>
      <c r="AR189" s="141"/>
      <c r="AT189" s="141"/>
      <c r="AU189" s="141"/>
      <c r="AY189" s="13"/>
      <c r="BE189" s="142"/>
      <c r="BF189" s="142"/>
      <c r="BG189" s="142"/>
      <c r="BH189" s="142"/>
      <c r="BI189" s="142"/>
      <c r="BJ189" s="13"/>
      <c r="BK189" s="142">
        <f>J189</f>
        <v>249</v>
      </c>
      <c r="BL189" s="13"/>
      <c r="BM189" s="141"/>
    </row>
    <row r="190" spans="2:65" s="1" customFormat="1" ht="24.2" customHeight="1">
      <c r="B190" s="129"/>
      <c r="C190" s="130">
        <v>50</v>
      </c>
      <c r="D190" s="130" t="s">
        <v>119</v>
      </c>
      <c r="E190" s="131" t="s">
        <v>528</v>
      </c>
      <c r="F190" s="132" t="s">
        <v>529</v>
      </c>
      <c r="G190" s="133" t="s">
        <v>426</v>
      </c>
      <c r="H190" s="134">
        <v>30</v>
      </c>
      <c r="I190" s="135">
        <v>1.84</v>
      </c>
      <c r="J190" s="135">
        <f>ROUND(I190*H190,2)</f>
        <v>55.2</v>
      </c>
      <c r="K190" s="136"/>
      <c r="L190" s="25"/>
      <c r="M190" s="137" t="s">
        <v>1</v>
      </c>
      <c r="N190" s="138" t="s">
        <v>38</v>
      </c>
      <c r="O190" s="139">
        <v>4.2000000000000003E-2</v>
      </c>
      <c r="P190" s="139">
        <f>O190*H190</f>
        <v>1.26</v>
      </c>
      <c r="Q190" s="139">
        <v>0</v>
      </c>
      <c r="R190" s="139">
        <f>Q190*H190</f>
        <v>0</v>
      </c>
      <c r="S190" s="139">
        <v>0</v>
      </c>
      <c r="T190" s="140">
        <f>S190*H190</f>
        <v>0</v>
      </c>
      <c r="AR190" s="141" t="s">
        <v>123</v>
      </c>
      <c r="AT190" s="141" t="s">
        <v>119</v>
      </c>
      <c r="AU190" s="141" t="s">
        <v>117</v>
      </c>
      <c r="AY190" s="13" t="s">
        <v>118</v>
      </c>
      <c r="BE190" s="142">
        <f>IF(N190="základná",J190,0)</f>
        <v>0</v>
      </c>
      <c r="BF190" s="142">
        <f>IF(N190="znížená",J190,0)</f>
        <v>55.2</v>
      </c>
      <c r="BG190" s="142">
        <f>IF(N190="zákl. prenesená",J190,0)</f>
        <v>0</v>
      </c>
      <c r="BH190" s="142">
        <f>IF(N190="zníž. prenesená",J190,0)</f>
        <v>0</v>
      </c>
      <c r="BI190" s="142">
        <f>IF(N190="nulová",J190,0)</f>
        <v>0</v>
      </c>
      <c r="BJ190" s="13" t="s">
        <v>117</v>
      </c>
      <c r="BK190" s="142">
        <f>ROUND(I190*H190,2)</f>
        <v>55.2</v>
      </c>
      <c r="BL190" s="13" t="s">
        <v>123</v>
      </c>
      <c r="BM190" s="141" t="s">
        <v>530</v>
      </c>
    </row>
    <row r="191" spans="2:65" s="11" customFormat="1" ht="25.9" customHeight="1">
      <c r="B191" s="120"/>
      <c r="D191" s="121" t="s">
        <v>71</v>
      </c>
      <c r="E191" s="122" t="s">
        <v>149</v>
      </c>
      <c r="F191" s="122" t="s">
        <v>531</v>
      </c>
      <c r="J191" s="123">
        <f>J192</f>
        <v>1508.5</v>
      </c>
      <c r="L191" s="120"/>
      <c r="M191" s="124"/>
      <c r="P191" s="125">
        <f>P192</f>
        <v>0</v>
      </c>
      <c r="R191" s="125">
        <f>R192</f>
        <v>0</v>
      </c>
      <c r="T191" s="126">
        <f>T192</f>
        <v>0</v>
      </c>
      <c r="AR191" s="121" t="s">
        <v>128</v>
      </c>
      <c r="AT191" s="127" t="s">
        <v>71</v>
      </c>
      <c r="AU191" s="127" t="s">
        <v>72</v>
      </c>
      <c r="AY191" s="121" t="s">
        <v>118</v>
      </c>
      <c r="BK191" s="128">
        <f>BK192</f>
        <v>1508.5</v>
      </c>
    </row>
    <row r="192" spans="2:65" s="11" customFormat="1" ht="22.9" customHeight="1">
      <c r="B192" s="120"/>
      <c r="D192" s="121" t="s">
        <v>71</v>
      </c>
      <c r="E192" s="143" t="s">
        <v>532</v>
      </c>
      <c r="F192" s="143" t="s">
        <v>533</v>
      </c>
      <c r="J192" s="144">
        <f>SUM(J193:J196)</f>
        <v>1508.5</v>
      </c>
      <c r="L192" s="120"/>
      <c r="M192" s="124"/>
      <c r="P192" s="125">
        <f>SUM(P193:P196)</f>
        <v>0</v>
      </c>
      <c r="R192" s="125">
        <f>SUM(R193:R196)</f>
        <v>0</v>
      </c>
      <c r="T192" s="126">
        <f>SUM(T193:T196)</f>
        <v>0</v>
      </c>
      <c r="AR192" s="121" t="s">
        <v>128</v>
      </c>
      <c r="AT192" s="127" t="s">
        <v>71</v>
      </c>
      <c r="AU192" s="127" t="s">
        <v>80</v>
      </c>
      <c r="AY192" s="121" t="s">
        <v>118</v>
      </c>
      <c r="BK192" s="128">
        <f>SUM(BK193:BK196)</f>
        <v>1508.5</v>
      </c>
    </row>
    <row r="193" spans="2:65" s="1" customFormat="1" ht="16.5" customHeight="1">
      <c r="B193" s="129"/>
      <c r="C193" s="130">
        <v>51</v>
      </c>
      <c r="D193" s="130" t="s">
        <v>119</v>
      </c>
      <c r="E193" s="131" t="s">
        <v>534</v>
      </c>
      <c r="F193" s="132" t="s">
        <v>535</v>
      </c>
      <c r="G193" s="133" t="s">
        <v>304</v>
      </c>
      <c r="H193" s="134">
        <v>1</v>
      </c>
      <c r="I193" s="135">
        <v>350</v>
      </c>
      <c r="J193" s="135">
        <f>ROUND(I193*H193,2)</f>
        <v>350</v>
      </c>
      <c r="K193" s="136"/>
      <c r="L193" s="25"/>
      <c r="M193" s="137" t="s">
        <v>1</v>
      </c>
      <c r="N193" s="138" t="s">
        <v>38</v>
      </c>
      <c r="O193" s="139">
        <v>0</v>
      </c>
      <c r="P193" s="139">
        <f>O193*H193</f>
        <v>0</v>
      </c>
      <c r="Q193" s="139">
        <v>0</v>
      </c>
      <c r="R193" s="139">
        <f>Q193*H193</f>
        <v>0</v>
      </c>
      <c r="S193" s="139">
        <v>0</v>
      </c>
      <c r="T193" s="140">
        <f>S193*H193</f>
        <v>0</v>
      </c>
      <c r="AR193" s="141" t="s">
        <v>238</v>
      </c>
      <c r="AT193" s="141" t="s">
        <v>119</v>
      </c>
      <c r="AU193" s="141" t="s">
        <v>117</v>
      </c>
      <c r="AY193" s="13" t="s">
        <v>118</v>
      </c>
      <c r="BE193" s="142">
        <f>IF(N193="základná",J193,0)</f>
        <v>0</v>
      </c>
      <c r="BF193" s="142">
        <f>IF(N193="znížená",J193,0)</f>
        <v>350</v>
      </c>
      <c r="BG193" s="142">
        <f>IF(N193="zákl. prenesená",J193,0)</f>
        <v>0</v>
      </c>
      <c r="BH193" s="142">
        <f>IF(N193="zníž. prenesená",J193,0)</f>
        <v>0</v>
      </c>
      <c r="BI193" s="142">
        <f>IF(N193="nulová",J193,0)</f>
        <v>0</v>
      </c>
      <c r="BJ193" s="13" t="s">
        <v>117</v>
      </c>
      <c r="BK193" s="142">
        <f>ROUND(I193*H193,2)</f>
        <v>350</v>
      </c>
      <c r="BL193" s="13" t="s">
        <v>238</v>
      </c>
      <c r="BM193" s="141" t="s">
        <v>285</v>
      </c>
    </row>
    <row r="194" spans="2:65" s="1" customFormat="1" ht="16.5" customHeight="1">
      <c r="B194" s="129"/>
      <c r="C194" s="130">
        <v>52</v>
      </c>
      <c r="D194" s="130" t="s">
        <v>119</v>
      </c>
      <c r="E194" s="131" t="s">
        <v>536</v>
      </c>
      <c r="F194" s="132" t="s">
        <v>537</v>
      </c>
      <c r="G194" s="133" t="s">
        <v>304</v>
      </c>
      <c r="H194" s="134">
        <v>1</v>
      </c>
      <c r="I194" s="135">
        <v>77</v>
      </c>
      <c r="J194" s="135">
        <f>ROUND(I194*H194,2)</f>
        <v>77</v>
      </c>
      <c r="K194" s="136"/>
      <c r="L194" s="25"/>
      <c r="M194" s="137" t="s">
        <v>1</v>
      </c>
      <c r="N194" s="138" t="s">
        <v>38</v>
      </c>
      <c r="O194" s="139">
        <v>0</v>
      </c>
      <c r="P194" s="139">
        <f>O194*H194</f>
        <v>0</v>
      </c>
      <c r="Q194" s="139">
        <v>0</v>
      </c>
      <c r="R194" s="139">
        <f>Q194*H194</f>
        <v>0</v>
      </c>
      <c r="S194" s="139">
        <v>0</v>
      </c>
      <c r="T194" s="140">
        <f>S194*H194</f>
        <v>0</v>
      </c>
      <c r="AR194" s="141" t="s">
        <v>238</v>
      </c>
      <c r="AT194" s="141" t="s">
        <v>119</v>
      </c>
      <c r="AU194" s="141" t="s">
        <v>117</v>
      </c>
      <c r="AY194" s="13" t="s">
        <v>118</v>
      </c>
      <c r="BE194" s="142">
        <f>IF(N194="základná",J194,0)</f>
        <v>0</v>
      </c>
      <c r="BF194" s="142">
        <f>IF(N194="znížená",J194,0)</f>
        <v>77</v>
      </c>
      <c r="BG194" s="142">
        <f>IF(N194="zákl. prenesená",J194,0)</f>
        <v>0</v>
      </c>
      <c r="BH194" s="142">
        <f>IF(N194="zníž. prenesená",J194,0)</f>
        <v>0</v>
      </c>
      <c r="BI194" s="142">
        <f>IF(N194="nulová",J194,0)</f>
        <v>0</v>
      </c>
      <c r="BJ194" s="13" t="s">
        <v>117</v>
      </c>
      <c r="BK194" s="142">
        <f>ROUND(I194*H194,2)</f>
        <v>77</v>
      </c>
      <c r="BL194" s="13" t="s">
        <v>238</v>
      </c>
      <c r="BM194" s="141" t="s">
        <v>288</v>
      </c>
    </row>
    <row r="195" spans="2:65" s="1" customFormat="1" ht="16.5" customHeight="1">
      <c r="B195" s="129"/>
      <c r="C195" s="130">
        <v>53</v>
      </c>
      <c r="D195" s="130" t="s">
        <v>119</v>
      </c>
      <c r="E195" s="131" t="s">
        <v>538</v>
      </c>
      <c r="F195" s="132" t="s">
        <v>539</v>
      </c>
      <c r="G195" s="133" t="s">
        <v>141</v>
      </c>
      <c r="H195" s="134">
        <v>2</v>
      </c>
      <c r="I195" s="135">
        <v>450</v>
      </c>
      <c r="J195" s="135">
        <f>ROUND(I195*H195,2)</f>
        <v>900</v>
      </c>
      <c r="K195" s="136"/>
      <c r="L195" s="25"/>
      <c r="M195" s="137" t="s">
        <v>1</v>
      </c>
      <c r="N195" s="138" t="s">
        <v>38</v>
      </c>
      <c r="O195" s="139">
        <v>0</v>
      </c>
      <c r="P195" s="139">
        <f>O195*H195</f>
        <v>0</v>
      </c>
      <c r="Q195" s="139">
        <v>0</v>
      </c>
      <c r="R195" s="139">
        <f>Q195*H195</f>
        <v>0</v>
      </c>
      <c r="S195" s="139">
        <v>0</v>
      </c>
      <c r="T195" s="140">
        <f>S195*H195</f>
        <v>0</v>
      </c>
      <c r="AR195" s="141" t="s">
        <v>238</v>
      </c>
      <c r="AT195" s="141" t="s">
        <v>119</v>
      </c>
      <c r="AU195" s="141" t="s">
        <v>117</v>
      </c>
      <c r="AY195" s="13" t="s">
        <v>118</v>
      </c>
      <c r="BE195" s="142">
        <f>IF(N195="základná",J195,0)</f>
        <v>0</v>
      </c>
      <c r="BF195" s="142">
        <f>IF(N195="znížená",J195,0)</f>
        <v>900</v>
      </c>
      <c r="BG195" s="142">
        <f>IF(N195="zákl. prenesená",J195,0)</f>
        <v>0</v>
      </c>
      <c r="BH195" s="142">
        <f>IF(N195="zníž. prenesená",J195,0)</f>
        <v>0</v>
      </c>
      <c r="BI195" s="142">
        <f>IF(N195="nulová",J195,0)</f>
        <v>0</v>
      </c>
      <c r="BJ195" s="13" t="s">
        <v>117</v>
      </c>
      <c r="BK195" s="142">
        <f>ROUND(I195*H195,2)</f>
        <v>900</v>
      </c>
      <c r="BL195" s="13" t="s">
        <v>238</v>
      </c>
      <c r="BM195" s="141" t="s">
        <v>292</v>
      </c>
    </row>
    <row r="196" spans="2:65" s="1" customFormat="1" ht="16.5" customHeight="1">
      <c r="B196" s="129"/>
      <c r="C196" s="130">
        <v>54</v>
      </c>
      <c r="D196" s="130" t="s">
        <v>119</v>
      </c>
      <c r="E196" s="131" t="s">
        <v>540</v>
      </c>
      <c r="F196" s="132" t="s">
        <v>541</v>
      </c>
      <c r="G196" s="133" t="s">
        <v>141</v>
      </c>
      <c r="H196" s="134">
        <v>15</v>
      </c>
      <c r="I196" s="135">
        <v>12.1</v>
      </c>
      <c r="J196" s="135">
        <f>ROUND(I196*H196,2)</f>
        <v>181.5</v>
      </c>
      <c r="K196" s="136"/>
      <c r="L196" s="25"/>
      <c r="M196" s="155" t="s">
        <v>1</v>
      </c>
      <c r="N196" s="156" t="s">
        <v>38</v>
      </c>
      <c r="O196" s="157">
        <v>0</v>
      </c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AR196" s="141" t="s">
        <v>238</v>
      </c>
      <c r="AT196" s="141" t="s">
        <v>119</v>
      </c>
      <c r="AU196" s="141" t="s">
        <v>117</v>
      </c>
      <c r="AY196" s="13" t="s">
        <v>118</v>
      </c>
      <c r="BE196" s="142">
        <f>IF(N196="základná",J196,0)</f>
        <v>0</v>
      </c>
      <c r="BF196" s="142">
        <f>IF(N196="znížená",J196,0)</f>
        <v>181.5</v>
      </c>
      <c r="BG196" s="142">
        <f>IF(N196="zákl. prenesená",J196,0)</f>
        <v>0</v>
      </c>
      <c r="BH196" s="142">
        <f>IF(N196="zníž. prenesená",J196,0)</f>
        <v>0</v>
      </c>
      <c r="BI196" s="142">
        <f>IF(N196="nulová",J196,0)</f>
        <v>0</v>
      </c>
      <c r="BJ196" s="13" t="s">
        <v>117</v>
      </c>
      <c r="BK196" s="142">
        <f>ROUND(I196*H196,2)</f>
        <v>181.5</v>
      </c>
      <c r="BL196" s="13" t="s">
        <v>238</v>
      </c>
      <c r="BM196" s="141" t="s">
        <v>295</v>
      </c>
    </row>
    <row r="197" spans="2:65" s="1" customFormat="1" ht="6.95" customHeight="1">
      <c r="B197" s="40"/>
      <c r="C197" s="41"/>
      <c r="D197" s="41"/>
      <c r="E197" s="41"/>
      <c r="F197" s="41"/>
      <c r="G197" s="41"/>
      <c r="H197" s="41"/>
      <c r="I197" s="41"/>
      <c r="J197" s="41"/>
      <c r="K197" s="41"/>
      <c r="L197" s="25"/>
    </row>
  </sheetData>
  <autoFilter ref="C128:K19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6"/>
  <sheetViews>
    <sheetView showGridLines="0" topLeftCell="A165" workbookViewId="0">
      <selection activeCell="H174" sqref="H17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hidden="1" customWidth="1"/>
    <col min="24" max="24" width="12.332031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43" width="0" hidden="1" customWidth="1"/>
    <col min="44" max="65" width="9.33203125" hidden="1" customWidth="1"/>
    <col min="66" max="66" width="0" hidden="1" customWidth="1"/>
  </cols>
  <sheetData>
    <row r="2" spans="2:46" ht="36.950000000000003" customHeight="1">
      <c r="L2" s="208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3" t="s">
        <v>90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91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217" t="str">
        <f>'Rekapitulácia stavby'!K6</f>
        <v>ZŠ Tunianska 10- Rekonštrukcia školskej jedálne - naviac práce</v>
      </c>
      <c r="F7" s="218"/>
      <c r="G7" s="218"/>
      <c r="H7" s="218"/>
      <c r="L7" s="16"/>
    </row>
    <row r="8" spans="2:46" s="1" customFormat="1" ht="12" customHeight="1">
      <c r="B8" s="25"/>
      <c r="D8" s="22" t="s">
        <v>92</v>
      </c>
      <c r="L8" s="25"/>
    </row>
    <row r="9" spans="2:46" s="1" customFormat="1" ht="16.5" customHeight="1">
      <c r="B9" s="25"/>
      <c r="E9" s="179" t="s">
        <v>542</v>
      </c>
      <c r="F9" s="216"/>
      <c r="G9" s="216"/>
      <c r="H9" s="216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23</v>
      </c>
      <c r="I12" s="22" t="s">
        <v>19</v>
      </c>
      <c r="J12" s="48" t="str">
        <f>'Rekapitulácia stavby'!AN8</f>
        <v>30. 8. 2022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24</v>
      </c>
      <c r="J15" s="20" t="str">
        <f>IF('Rekapitulácia stavby'!AN11="","",'Rekapitulácia stavby'!AN11)</f>
        <v/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>
        <f>'Rekapitulácia stavby'!AN13</f>
        <v>46059105</v>
      </c>
      <c r="L17" s="25"/>
    </row>
    <row r="18" spans="2:12" s="1" customFormat="1" ht="18" customHeight="1">
      <c r="B18" s="25"/>
      <c r="E18" s="201" t="str">
        <f>'Rekapitulácia stavby'!E14</f>
        <v>GENESIS POZEMNÉ STAVBY s.r.o.</v>
      </c>
      <c r="F18" s="201"/>
      <c r="G18" s="201"/>
      <c r="H18" s="201"/>
      <c r="I18" s="22" t="s">
        <v>24</v>
      </c>
      <c r="J18" s="20" t="str">
        <f>'Rekapitulácia stavby'!AN14</f>
        <v>SK2023215040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22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24</v>
      </c>
      <c r="J21" s="20" t="str">
        <f>IF('Rekapitulácia stavby'!AN17="","",'Rekapitulácia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204" t="s">
        <v>1</v>
      </c>
      <c r="F27" s="204"/>
      <c r="G27" s="204"/>
      <c r="H27" s="204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ROUND(J119, 2)</f>
        <v>1676.61</v>
      </c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5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5" customHeight="1">
      <c r="B33" s="25"/>
      <c r="D33" s="51" t="s">
        <v>36</v>
      </c>
      <c r="E33" s="30" t="s">
        <v>37</v>
      </c>
      <c r="F33" s="87">
        <f>ROUND((SUM(BE119:BE175)),  2)</f>
        <v>0</v>
      </c>
      <c r="G33" s="88"/>
      <c r="H33" s="88"/>
      <c r="I33" s="89">
        <v>0.2</v>
      </c>
      <c r="J33" s="87">
        <f>ROUND(((SUM(BE119:BE175))*I33),  2)</f>
        <v>0</v>
      </c>
      <c r="L33" s="25"/>
    </row>
    <row r="34" spans="2:12" s="1" customFormat="1" ht="14.45" customHeight="1">
      <c r="B34" s="25"/>
      <c r="E34" s="30" t="s">
        <v>38</v>
      </c>
      <c r="F34" s="90">
        <f>ROUND((SUM(BF119:BF175)),  2)</f>
        <v>1635.36</v>
      </c>
      <c r="I34" s="91">
        <v>0.2</v>
      </c>
      <c r="J34" s="90">
        <f>ROUND(((SUM(BF119:BF175))*I34),  2)</f>
        <v>327.07</v>
      </c>
      <c r="L34" s="25"/>
    </row>
    <row r="35" spans="2:12" s="1" customFormat="1" ht="14.45" hidden="1" customHeight="1">
      <c r="B35" s="25"/>
      <c r="E35" s="22" t="s">
        <v>39</v>
      </c>
      <c r="F35" s="90">
        <f>ROUND((SUM(BG119:BG175)),  2)</f>
        <v>0</v>
      </c>
      <c r="I35" s="91">
        <v>0.2</v>
      </c>
      <c r="J35" s="90">
        <f>0</f>
        <v>0</v>
      </c>
      <c r="L35" s="25"/>
    </row>
    <row r="36" spans="2:12" s="1" customFormat="1" ht="14.45" hidden="1" customHeight="1">
      <c r="B36" s="25"/>
      <c r="E36" s="22" t="s">
        <v>40</v>
      </c>
      <c r="F36" s="90">
        <f>ROUND((SUM(BH119:BH175)),  2)</f>
        <v>0</v>
      </c>
      <c r="I36" s="91">
        <v>0.2</v>
      </c>
      <c r="J36" s="90">
        <f>0</f>
        <v>0</v>
      </c>
      <c r="L36" s="25"/>
    </row>
    <row r="37" spans="2:12" s="1" customFormat="1" ht="14.45" hidden="1" customHeight="1">
      <c r="B37" s="25"/>
      <c r="E37" s="30" t="s">
        <v>41</v>
      </c>
      <c r="F37" s="87">
        <f>ROUND((SUM(BI119:BI175)),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2003.6799999999998</v>
      </c>
      <c r="K39" s="9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customHeight="1">
      <c r="B82" s="25"/>
      <c r="C82" s="17" t="s">
        <v>94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217" t="str">
        <f>E7</f>
        <v>ZŠ Tunianska 10- Rekonštrukcia školskej jedálne - naviac práce</v>
      </c>
      <c r="F85" s="218"/>
      <c r="G85" s="218"/>
      <c r="H85" s="218"/>
      <c r="L85" s="25"/>
    </row>
    <row r="86" spans="2:47" s="1" customFormat="1" ht="12" customHeight="1">
      <c r="B86" s="25"/>
      <c r="C86" s="22" t="s">
        <v>92</v>
      </c>
      <c r="L86" s="25"/>
    </row>
    <row r="87" spans="2:47" s="1" customFormat="1" ht="16.5" customHeight="1">
      <c r="B87" s="25"/>
      <c r="E87" s="179" t="str">
        <f>E9</f>
        <v>04 - Vnútorná kanalizačná...</v>
      </c>
      <c r="F87" s="216"/>
      <c r="G87" s="216"/>
      <c r="H87" s="216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/>
      </c>
      <c r="I89" s="22" t="s">
        <v>19</v>
      </c>
      <c r="J89" s="48" t="str">
        <f>IF(J12="","",J12)</f>
        <v>30. 8. 2022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21</v>
      </c>
      <c r="F91" s="20" t="str">
        <f>E15</f>
        <v xml:space="preserve"> </v>
      </c>
      <c r="I91" s="22" t="s">
        <v>28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25</v>
      </c>
      <c r="F92" s="20" t="str">
        <f>IF(E18="","",E18)</f>
        <v>GENESIS POZEMNÉ STAVBY s.r.o.</v>
      </c>
      <c r="I92" s="22" t="s">
        <v>30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95</v>
      </c>
      <c r="D94" s="92"/>
      <c r="E94" s="92"/>
      <c r="F94" s="92"/>
      <c r="G94" s="92"/>
      <c r="H94" s="92"/>
      <c r="I94" s="92"/>
      <c r="J94" s="101" t="s">
        <v>96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102" t="s">
        <v>97</v>
      </c>
      <c r="J96" s="62">
        <f>J119</f>
        <v>1676.6099999999997</v>
      </c>
      <c r="L96" s="25"/>
      <c r="AU96" s="13" t="s">
        <v>98</v>
      </c>
    </row>
    <row r="97" spans="2:12" s="8" customFormat="1" ht="24.95" customHeight="1">
      <c r="B97" s="103"/>
      <c r="D97" s="104" t="s">
        <v>543</v>
      </c>
      <c r="E97" s="105"/>
      <c r="F97" s="105"/>
      <c r="G97" s="105"/>
      <c r="H97" s="105"/>
      <c r="I97" s="105"/>
      <c r="J97" s="106">
        <f>J120</f>
        <v>376.39</v>
      </c>
      <c r="L97" s="103"/>
    </row>
    <row r="98" spans="2:12" s="8" customFormat="1" ht="24.95" customHeight="1">
      <c r="B98" s="103"/>
      <c r="D98" s="104" t="s">
        <v>99</v>
      </c>
      <c r="E98" s="105"/>
      <c r="F98" s="105"/>
      <c r="G98" s="105"/>
      <c r="H98" s="105"/>
      <c r="I98" s="105"/>
      <c r="J98" s="106">
        <f>J127</f>
        <v>1300.2199999999998</v>
      </c>
      <c r="L98" s="103"/>
    </row>
    <row r="99" spans="2:12" s="9" customFormat="1" ht="19.899999999999999" customHeight="1">
      <c r="B99" s="107"/>
      <c r="D99" s="108" t="s">
        <v>101</v>
      </c>
      <c r="E99" s="109"/>
      <c r="F99" s="109"/>
      <c r="G99" s="109"/>
      <c r="H99" s="109"/>
      <c r="I99" s="109"/>
      <c r="J99" s="110">
        <f>J128</f>
        <v>1300.2199999999998</v>
      </c>
      <c r="L99" s="107"/>
    </row>
    <row r="100" spans="2:12" s="1" customFormat="1" ht="21.75" customHeight="1">
      <c r="B100" s="25"/>
      <c r="L100" s="25"/>
    </row>
    <row r="101" spans="2:12" s="1" customFormat="1" ht="6.95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25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25"/>
    </row>
    <row r="106" spans="2:12" s="1" customFormat="1" ht="24.95" customHeight="1">
      <c r="B106" s="25"/>
      <c r="C106" s="17" t="s">
        <v>103</v>
      </c>
      <c r="L106" s="25"/>
    </row>
    <row r="107" spans="2:12" s="1" customFormat="1" ht="6.95" customHeight="1">
      <c r="B107" s="25"/>
      <c r="L107" s="25"/>
    </row>
    <row r="108" spans="2:12" s="1" customFormat="1" ht="12" customHeight="1">
      <c r="B108" s="25"/>
      <c r="C108" s="22" t="s">
        <v>13</v>
      </c>
      <c r="L108" s="25"/>
    </row>
    <row r="109" spans="2:12" s="1" customFormat="1" ht="16.5" customHeight="1">
      <c r="B109" s="25"/>
      <c r="E109" s="217" t="str">
        <f>E7</f>
        <v>ZŠ Tunianska 10- Rekonštrukcia školskej jedálne - naviac práce</v>
      </c>
      <c r="F109" s="218"/>
      <c r="G109" s="218"/>
      <c r="H109" s="218"/>
      <c r="L109" s="25"/>
    </row>
    <row r="110" spans="2:12" s="1" customFormat="1" ht="12" customHeight="1">
      <c r="B110" s="25"/>
      <c r="C110" s="22" t="s">
        <v>92</v>
      </c>
      <c r="L110" s="25"/>
    </row>
    <row r="111" spans="2:12" s="1" customFormat="1" ht="16.5" customHeight="1">
      <c r="B111" s="25"/>
      <c r="E111" s="179" t="str">
        <f>E9</f>
        <v>04 - Vnútorná kanalizačná...</v>
      </c>
      <c r="F111" s="216"/>
      <c r="G111" s="216"/>
      <c r="H111" s="216"/>
      <c r="L111" s="25"/>
    </row>
    <row r="112" spans="2:12" s="1" customFormat="1" ht="6.95" customHeight="1">
      <c r="B112" s="25"/>
      <c r="L112" s="25"/>
    </row>
    <row r="113" spans="2:65" s="1" customFormat="1" ht="12" customHeight="1">
      <c r="B113" s="25"/>
      <c r="C113" s="22" t="s">
        <v>17</v>
      </c>
      <c r="F113" s="20" t="str">
        <f>F12</f>
        <v/>
      </c>
      <c r="I113" s="22" t="s">
        <v>19</v>
      </c>
      <c r="J113" s="48" t="str">
        <f>IF(J12="","",J12)</f>
        <v>30. 8. 2022</v>
      </c>
      <c r="L113" s="25"/>
    </row>
    <row r="114" spans="2:65" s="1" customFormat="1" ht="6.95" customHeight="1">
      <c r="B114" s="25"/>
      <c r="L114" s="25"/>
    </row>
    <row r="115" spans="2:65" s="1" customFormat="1" ht="15.2" customHeight="1">
      <c r="B115" s="25"/>
      <c r="C115" s="22" t="s">
        <v>21</v>
      </c>
      <c r="F115" s="20" t="str">
        <f>E15</f>
        <v xml:space="preserve"> </v>
      </c>
      <c r="I115" s="22" t="s">
        <v>28</v>
      </c>
      <c r="J115" s="23" t="str">
        <f>E21</f>
        <v xml:space="preserve"> </v>
      </c>
      <c r="L115" s="25"/>
    </row>
    <row r="116" spans="2:65" s="1" customFormat="1" ht="15.2" customHeight="1">
      <c r="B116" s="25"/>
      <c r="C116" s="22" t="s">
        <v>25</v>
      </c>
      <c r="F116" s="20" t="str">
        <f>IF(E18="","",E18)</f>
        <v>GENESIS POZEMNÉ STAVBY s.r.o.</v>
      </c>
      <c r="I116" s="22" t="s">
        <v>30</v>
      </c>
      <c r="J116" s="23" t="str">
        <f>E24</f>
        <v xml:space="preserve"> </v>
      </c>
      <c r="L116" s="25"/>
    </row>
    <row r="117" spans="2:65" s="1" customFormat="1" ht="10.35" customHeight="1">
      <c r="B117" s="25"/>
      <c r="L117" s="25"/>
    </row>
    <row r="118" spans="2:65" s="10" customFormat="1" ht="29.25" customHeight="1">
      <c r="B118" s="111"/>
      <c r="C118" s="112" t="s">
        <v>104</v>
      </c>
      <c r="D118" s="113" t="s">
        <v>57</v>
      </c>
      <c r="E118" s="113" t="s">
        <v>53</v>
      </c>
      <c r="F118" s="113" t="s">
        <v>54</v>
      </c>
      <c r="G118" s="113" t="s">
        <v>105</v>
      </c>
      <c r="H118" s="113" t="s">
        <v>106</v>
      </c>
      <c r="I118" s="113" t="s">
        <v>107</v>
      </c>
      <c r="J118" s="114" t="s">
        <v>96</v>
      </c>
      <c r="K118" s="115" t="s">
        <v>108</v>
      </c>
      <c r="L118" s="111"/>
      <c r="M118" s="55" t="s">
        <v>1</v>
      </c>
      <c r="N118" s="56" t="s">
        <v>36</v>
      </c>
      <c r="O118" s="56" t="s">
        <v>109</v>
      </c>
      <c r="P118" s="56" t="s">
        <v>110</v>
      </c>
      <c r="Q118" s="56" t="s">
        <v>111</v>
      </c>
      <c r="R118" s="56" t="s">
        <v>112</v>
      </c>
      <c r="S118" s="56" t="s">
        <v>113</v>
      </c>
      <c r="T118" s="57" t="s">
        <v>114</v>
      </c>
    </row>
    <row r="119" spans="2:65" s="1" customFormat="1" ht="22.9" customHeight="1">
      <c r="B119" s="25"/>
      <c r="C119" s="60" t="s">
        <v>97</v>
      </c>
      <c r="J119" s="116">
        <f>BK119</f>
        <v>1676.6099999999997</v>
      </c>
      <c r="L119" s="25"/>
      <c r="M119" s="58"/>
      <c r="N119" s="49"/>
      <c r="O119" s="49"/>
      <c r="P119" s="117">
        <f>P120+P127</f>
        <v>0</v>
      </c>
      <c r="Q119" s="49"/>
      <c r="R119" s="117">
        <f>R120+R127</f>
        <v>0</v>
      </c>
      <c r="S119" s="49"/>
      <c r="T119" s="118">
        <f>T120+T127</f>
        <v>0</v>
      </c>
      <c r="AT119" s="13" t="s">
        <v>71</v>
      </c>
      <c r="AU119" s="13" t="s">
        <v>98</v>
      </c>
      <c r="BK119" s="119">
        <f>BK120+BK127</f>
        <v>1676.6099999999997</v>
      </c>
    </row>
    <row r="120" spans="2:65" s="11" customFormat="1" ht="25.9" customHeight="1">
      <c r="B120" s="120"/>
      <c r="D120" s="121" t="s">
        <v>71</v>
      </c>
      <c r="E120" s="122" t="s">
        <v>153</v>
      </c>
      <c r="F120" s="122" t="s">
        <v>440</v>
      </c>
      <c r="J120" s="123">
        <f>BK120</f>
        <v>376.39</v>
      </c>
      <c r="L120" s="120"/>
      <c r="M120" s="124"/>
      <c r="P120" s="125">
        <f>SUM(P121:P126)</f>
        <v>0</v>
      </c>
      <c r="R120" s="125">
        <f>SUM(R121:R126)</f>
        <v>0</v>
      </c>
      <c r="T120" s="126">
        <f>SUM(T121:T126)</f>
        <v>0</v>
      </c>
      <c r="AR120" s="121" t="s">
        <v>80</v>
      </c>
      <c r="AT120" s="127" t="s">
        <v>71</v>
      </c>
      <c r="AU120" s="127" t="s">
        <v>72</v>
      </c>
      <c r="AY120" s="121" t="s">
        <v>118</v>
      </c>
      <c r="BK120" s="128">
        <f>SUM(BK121:BK126)</f>
        <v>376.39</v>
      </c>
    </row>
    <row r="121" spans="2:65" s="1" customFormat="1" ht="24.2" customHeight="1">
      <c r="B121" s="129"/>
      <c r="C121" s="130" t="s">
        <v>80</v>
      </c>
      <c r="D121" s="130" t="s">
        <v>119</v>
      </c>
      <c r="E121" s="131" t="s">
        <v>544</v>
      </c>
      <c r="F121" s="132" t="s">
        <v>545</v>
      </c>
      <c r="G121" s="133" t="s">
        <v>122</v>
      </c>
      <c r="H121" s="134">
        <v>17</v>
      </c>
      <c r="I121" s="135">
        <v>5.18</v>
      </c>
      <c r="J121" s="135">
        <f t="shared" ref="J121:J126" si="0">ROUND(I121*H121,2)</f>
        <v>88.06</v>
      </c>
      <c r="K121" s="136"/>
      <c r="L121" s="25"/>
      <c r="M121" s="137" t="s">
        <v>1</v>
      </c>
      <c r="N121" s="138" t="s">
        <v>38</v>
      </c>
      <c r="O121" s="139">
        <v>0</v>
      </c>
      <c r="P121" s="139">
        <f t="shared" ref="P121:P126" si="1">O121*H121</f>
        <v>0</v>
      </c>
      <c r="Q121" s="139">
        <v>0</v>
      </c>
      <c r="R121" s="139">
        <f t="shared" ref="R121:R126" si="2">Q121*H121</f>
        <v>0</v>
      </c>
      <c r="S121" s="139">
        <v>0</v>
      </c>
      <c r="T121" s="140">
        <f t="shared" ref="T121:T126" si="3">S121*H121</f>
        <v>0</v>
      </c>
      <c r="AR121" s="141" t="s">
        <v>127</v>
      </c>
      <c r="AT121" s="141" t="s">
        <v>119</v>
      </c>
      <c r="AU121" s="141" t="s">
        <v>80</v>
      </c>
      <c r="AY121" s="13" t="s">
        <v>118</v>
      </c>
      <c r="BE121" s="142">
        <f t="shared" ref="BE121:BE126" si="4">IF(N121="základná",J121,0)</f>
        <v>0</v>
      </c>
      <c r="BF121" s="142">
        <f t="shared" ref="BF121:BF126" si="5">IF(N121="znížená",J121,0)</f>
        <v>88.06</v>
      </c>
      <c r="BG121" s="142">
        <f t="shared" ref="BG121:BG126" si="6">IF(N121="zákl. prenesená",J121,0)</f>
        <v>0</v>
      </c>
      <c r="BH121" s="142">
        <f t="shared" ref="BH121:BH126" si="7">IF(N121="zníž. prenesená",J121,0)</f>
        <v>0</v>
      </c>
      <c r="BI121" s="142">
        <f t="shared" ref="BI121:BI126" si="8">IF(N121="nulová",J121,0)</f>
        <v>0</v>
      </c>
      <c r="BJ121" s="13" t="s">
        <v>117</v>
      </c>
      <c r="BK121" s="142">
        <f t="shared" ref="BK121:BK126" si="9">ROUND(I121*H121,2)</f>
        <v>88.06</v>
      </c>
      <c r="BL121" s="13" t="s">
        <v>127</v>
      </c>
      <c r="BM121" s="141" t="s">
        <v>117</v>
      </c>
    </row>
    <row r="122" spans="2:65" s="1" customFormat="1" ht="24.2" customHeight="1">
      <c r="B122" s="129"/>
      <c r="C122" s="130" t="s">
        <v>117</v>
      </c>
      <c r="D122" s="130" t="s">
        <v>119</v>
      </c>
      <c r="E122" s="131" t="s">
        <v>546</v>
      </c>
      <c r="F122" s="132" t="s">
        <v>125</v>
      </c>
      <c r="G122" s="133" t="s">
        <v>126</v>
      </c>
      <c r="H122" s="134">
        <v>0.629</v>
      </c>
      <c r="I122" s="135">
        <v>10.7</v>
      </c>
      <c r="J122" s="135">
        <f t="shared" si="0"/>
        <v>6.73</v>
      </c>
      <c r="K122" s="136"/>
      <c r="L122" s="25"/>
      <c r="M122" s="137" t="s">
        <v>1</v>
      </c>
      <c r="N122" s="138" t="s">
        <v>38</v>
      </c>
      <c r="O122" s="139">
        <v>0</v>
      </c>
      <c r="P122" s="139">
        <f t="shared" si="1"/>
        <v>0</v>
      </c>
      <c r="Q122" s="139">
        <v>0</v>
      </c>
      <c r="R122" s="139">
        <f t="shared" si="2"/>
        <v>0</v>
      </c>
      <c r="S122" s="139">
        <v>0</v>
      </c>
      <c r="T122" s="140">
        <f t="shared" si="3"/>
        <v>0</v>
      </c>
      <c r="AR122" s="141" t="s">
        <v>127</v>
      </c>
      <c r="AT122" s="141" t="s">
        <v>119</v>
      </c>
      <c r="AU122" s="141" t="s">
        <v>80</v>
      </c>
      <c r="AY122" s="13" t="s">
        <v>118</v>
      </c>
      <c r="BE122" s="142">
        <f t="shared" si="4"/>
        <v>0</v>
      </c>
      <c r="BF122" s="142">
        <f t="shared" si="5"/>
        <v>6.73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3" t="s">
        <v>117</v>
      </c>
      <c r="BK122" s="142">
        <f t="shared" si="9"/>
        <v>6.73</v>
      </c>
      <c r="BL122" s="13" t="s">
        <v>127</v>
      </c>
      <c r="BM122" s="141" t="s">
        <v>127</v>
      </c>
    </row>
    <row r="123" spans="2:65" s="1" customFormat="1" ht="21.75" customHeight="1">
      <c r="B123" s="129"/>
      <c r="C123" s="130" t="s">
        <v>128</v>
      </c>
      <c r="D123" s="130" t="s">
        <v>119</v>
      </c>
      <c r="E123" s="131" t="s">
        <v>547</v>
      </c>
      <c r="F123" s="132" t="s">
        <v>130</v>
      </c>
      <c r="G123" s="133" t="s">
        <v>126</v>
      </c>
      <c r="H123" s="134">
        <v>0.629</v>
      </c>
      <c r="I123" s="135">
        <v>13.88</v>
      </c>
      <c r="J123" s="135">
        <f t="shared" si="0"/>
        <v>8.73</v>
      </c>
      <c r="K123" s="136"/>
      <c r="L123" s="25"/>
      <c r="M123" s="137" t="s">
        <v>1</v>
      </c>
      <c r="N123" s="138" t="s">
        <v>38</v>
      </c>
      <c r="O123" s="139">
        <v>0</v>
      </c>
      <c r="P123" s="139">
        <f t="shared" si="1"/>
        <v>0</v>
      </c>
      <c r="Q123" s="139">
        <v>0</v>
      </c>
      <c r="R123" s="139">
        <f t="shared" si="2"/>
        <v>0</v>
      </c>
      <c r="S123" s="139">
        <v>0</v>
      </c>
      <c r="T123" s="140">
        <f t="shared" si="3"/>
        <v>0</v>
      </c>
      <c r="AR123" s="141" t="s">
        <v>127</v>
      </c>
      <c r="AT123" s="141" t="s">
        <v>119</v>
      </c>
      <c r="AU123" s="141" t="s">
        <v>80</v>
      </c>
      <c r="AY123" s="13" t="s">
        <v>118</v>
      </c>
      <c r="BE123" s="142">
        <f t="shared" si="4"/>
        <v>0</v>
      </c>
      <c r="BF123" s="142">
        <f t="shared" si="5"/>
        <v>8.73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3" t="s">
        <v>117</v>
      </c>
      <c r="BK123" s="142">
        <f t="shared" si="9"/>
        <v>8.73</v>
      </c>
      <c r="BL123" s="13" t="s">
        <v>127</v>
      </c>
      <c r="BM123" s="141" t="s">
        <v>131</v>
      </c>
    </row>
    <row r="124" spans="2:65" s="1" customFormat="1" ht="24.2" customHeight="1">
      <c r="B124" s="129"/>
      <c r="C124" s="130" t="s">
        <v>127</v>
      </c>
      <c r="D124" s="130" t="s">
        <v>119</v>
      </c>
      <c r="E124" s="131" t="s">
        <v>548</v>
      </c>
      <c r="F124" s="132" t="s">
        <v>133</v>
      </c>
      <c r="G124" s="133" t="s">
        <v>126</v>
      </c>
      <c r="H124" s="134">
        <v>11.951000000000001</v>
      </c>
      <c r="I124" s="135">
        <v>0.44</v>
      </c>
      <c r="J124" s="135">
        <f t="shared" si="0"/>
        <v>5.26</v>
      </c>
      <c r="K124" s="136"/>
      <c r="L124" s="25"/>
      <c r="M124" s="137" t="s">
        <v>1</v>
      </c>
      <c r="N124" s="138" t="s">
        <v>38</v>
      </c>
      <c r="O124" s="139">
        <v>0</v>
      </c>
      <c r="P124" s="139">
        <f t="shared" si="1"/>
        <v>0</v>
      </c>
      <c r="Q124" s="139">
        <v>0</v>
      </c>
      <c r="R124" s="139">
        <f t="shared" si="2"/>
        <v>0</v>
      </c>
      <c r="S124" s="139">
        <v>0</v>
      </c>
      <c r="T124" s="140">
        <f t="shared" si="3"/>
        <v>0</v>
      </c>
      <c r="AR124" s="141" t="s">
        <v>127</v>
      </c>
      <c r="AT124" s="141" t="s">
        <v>119</v>
      </c>
      <c r="AU124" s="141" t="s">
        <v>80</v>
      </c>
      <c r="AY124" s="13" t="s">
        <v>118</v>
      </c>
      <c r="BE124" s="142">
        <f t="shared" si="4"/>
        <v>0</v>
      </c>
      <c r="BF124" s="142">
        <f t="shared" si="5"/>
        <v>5.26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3" t="s">
        <v>117</v>
      </c>
      <c r="BK124" s="142">
        <f t="shared" si="9"/>
        <v>5.26</v>
      </c>
      <c r="BL124" s="13" t="s">
        <v>127</v>
      </c>
      <c r="BM124" s="141" t="s">
        <v>134</v>
      </c>
    </row>
    <row r="125" spans="2:65" s="1" customFormat="1" ht="24.2" customHeight="1">
      <c r="B125" s="129"/>
      <c r="C125" s="130" t="s">
        <v>135</v>
      </c>
      <c r="D125" s="130" t="s">
        <v>119</v>
      </c>
      <c r="E125" s="131" t="s">
        <v>549</v>
      </c>
      <c r="F125" s="132" t="s">
        <v>137</v>
      </c>
      <c r="G125" s="133" t="s">
        <v>126</v>
      </c>
      <c r="H125" s="134">
        <v>0.629</v>
      </c>
      <c r="I125" s="135">
        <v>28</v>
      </c>
      <c r="J125" s="135">
        <f t="shared" si="0"/>
        <v>17.61</v>
      </c>
      <c r="K125" s="136"/>
      <c r="L125" s="25"/>
      <c r="M125" s="137" t="s">
        <v>1</v>
      </c>
      <c r="N125" s="138" t="s">
        <v>38</v>
      </c>
      <c r="O125" s="139">
        <v>0</v>
      </c>
      <c r="P125" s="139">
        <f t="shared" si="1"/>
        <v>0</v>
      </c>
      <c r="Q125" s="139">
        <v>0</v>
      </c>
      <c r="R125" s="139">
        <f t="shared" si="2"/>
        <v>0</v>
      </c>
      <c r="S125" s="139">
        <v>0</v>
      </c>
      <c r="T125" s="140">
        <f t="shared" si="3"/>
        <v>0</v>
      </c>
      <c r="AR125" s="141" t="s">
        <v>127</v>
      </c>
      <c r="AT125" s="141" t="s">
        <v>119</v>
      </c>
      <c r="AU125" s="141" t="s">
        <v>80</v>
      </c>
      <c r="AY125" s="13" t="s">
        <v>118</v>
      </c>
      <c r="BE125" s="142">
        <f t="shared" si="4"/>
        <v>0</v>
      </c>
      <c r="BF125" s="142">
        <f t="shared" si="5"/>
        <v>17.61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3" t="s">
        <v>117</v>
      </c>
      <c r="BK125" s="142">
        <f t="shared" si="9"/>
        <v>17.61</v>
      </c>
      <c r="BL125" s="13" t="s">
        <v>127</v>
      </c>
      <c r="BM125" s="141" t="s">
        <v>138</v>
      </c>
    </row>
    <row r="126" spans="2:65" s="1" customFormat="1" ht="16.5" customHeight="1">
      <c r="B126" s="129"/>
      <c r="C126" s="130" t="s">
        <v>131</v>
      </c>
      <c r="D126" s="130" t="s">
        <v>119</v>
      </c>
      <c r="E126" s="131" t="s">
        <v>550</v>
      </c>
      <c r="F126" s="132" t="s">
        <v>140</v>
      </c>
      <c r="G126" s="133" t="s">
        <v>141</v>
      </c>
      <c r="H126" s="134">
        <v>1</v>
      </c>
      <c r="I126" s="135">
        <v>250</v>
      </c>
      <c r="J126" s="135">
        <f t="shared" si="0"/>
        <v>250</v>
      </c>
      <c r="K126" s="136"/>
      <c r="L126" s="25"/>
      <c r="M126" s="137" t="s">
        <v>1</v>
      </c>
      <c r="N126" s="138" t="s">
        <v>38</v>
      </c>
      <c r="O126" s="139">
        <v>0</v>
      </c>
      <c r="P126" s="139">
        <f t="shared" si="1"/>
        <v>0</v>
      </c>
      <c r="Q126" s="139">
        <v>0</v>
      </c>
      <c r="R126" s="139">
        <f t="shared" si="2"/>
        <v>0</v>
      </c>
      <c r="S126" s="139">
        <v>0</v>
      </c>
      <c r="T126" s="140">
        <f t="shared" si="3"/>
        <v>0</v>
      </c>
      <c r="AR126" s="141" t="s">
        <v>127</v>
      </c>
      <c r="AT126" s="141" t="s">
        <v>119</v>
      </c>
      <c r="AU126" s="141" t="s">
        <v>80</v>
      </c>
      <c r="AY126" s="13" t="s">
        <v>118</v>
      </c>
      <c r="BE126" s="142">
        <f t="shared" si="4"/>
        <v>0</v>
      </c>
      <c r="BF126" s="142">
        <f t="shared" si="5"/>
        <v>250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3" t="s">
        <v>117</v>
      </c>
      <c r="BK126" s="142">
        <f t="shared" si="9"/>
        <v>250</v>
      </c>
      <c r="BL126" s="13" t="s">
        <v>127</v>
      </c>
      <c r="BM126" s="141" t="s">
        <v>142</v>
      </c>
    </row>
    <row r="127" spans="2:65" s="11" customFormat="1" ht="25.9" customHeight="1">
      <c r="B127" s="120"/>
      <c r="D127" s="121" t="s">
        <v>71</v>
      </c>
      <c r="E127" s="122" t="s">
        <v>115</v>
      </c>
      <c r="F127" s="122" t="s">
        <v>116</v>
      </c>
      <c r="J127" s="123">
        <f>BK127</f>
        <v>1300.2199999999998</v>
      </c>
      <c r="L127" s="120"/>
      <c r="M127" s="124"/>
      <c r="P127" s="125">
        <f>P128</f>
        <v>0</v>
      </c>
      <c r="R127" s="125">
        <f>R128</f>
        <v>0</v>
      </c>
      <c r="T127" s="126">
        <f>T128</f>
        <v>0</v>
      </c>
      <c r="AR127" s="121" t="s">
        <v>117</v>
      </c>
      <c r="AT127" s="127" t="s">
        <v>71</v>
      </c>
      <c r="AU127" s="127" t="s">
        <v>72</v>
      </c>
      <c r="AY127" s="121" t="s">
        <v>118</v>
      </c>
      <c r="BK127" s="128">
        <f>BK128</f>
        <v>1300.2199999999998</v>
      </c>
    </row>
    <row r="128" spans="2:65" s="11" customFormat="1" ht="22.9" customHeight="1">
      <c r="B128" s="120"/>
      <c r="D128" s="121" t="s">
        <v>71</v>
      </c>
      <c r="E128" s="143" t="s">
        <v>157</v>
      </c>
      <c r="F128" s="143" t="s">
        <v>158</v>
      </c>
      <c r="J128" s="144">
        <f>BK128</f>
        <v>1300.2199999999998</v>
      </c>
      <c r="L128" s="120"/>
      <c r="M128" s="124"/>
      <c r="P128" s="125">
        <f>SUM(P129:P175)</f>
        <v>0</v>
      </c>
      <c r="R128" s="125">
        <f>SUM(R129:R175)</f>
        <v>0</v>
      </c>
      <c r="T128" s="126">
        <f>SUM(T129:T175)</f>
        <v>0</v>
      </c>
      <c r="AR128" s="121" t="s">
        <v>117</v>
      </c>
      <c r="AT128" s="127" t="s">
        <v>71</v>
      </c>
      <c r="AU128" s="127" t="s">
        <v>80</v>
      </c>
      <c r="AY128" s="121" t="s">
        <v>118</v>
      </c>
      <c r="BK128" s="128">
        <f>SUM(BK129:BK175)</f>
        <v>1300.2199999999998</v>
      </c>
    </row>
    <row r="129" spans="2:65" s="1" customFormat="1" ht="24.2" customHeight="1">
      <c r="B129" s="129"/>
      <c r="C129" s="130" t="s">
        <v>145</v>
      </c>
      <c r="D129" s="130" t="s">
        <v>119</v>
      </c>
      <c r="E129" s="131" t="s">
        <v>551</v>
      </c>
      <c r="F129" s="132" t="s">
        <v>160</v>
      </c>
      <c r="G129" s="133" t="s">
        <v>122</v>
      </c>
      <c r="H129" s="134">
        <v>17</v>
      </c>
      <c r="I129" s="135">
        <v>6.1</v>
      </c>
      <c r="J129" s="135">
        <f t="shared" ref="J129:J175" si="10">ROUND(I129*H129,2)</f>
        <v>103.7</v>
      </c>
      <c r="K129" s="136"/>
      <c r="L129" s="25"/>
      <c r="M129" s="137" t="s">
        <v>1</v>
      </c>
      <c r="N129" s="138" t="s">
        <v>38</v>
      </c>
      <c r="O129" s="139">
        <v>0</v>
      </c>
      <c r="P129" s="139">
        <f t="shared" ref="P129:P175" si="11">O129*H129</f>
        <v>0</v>
      </c>
      <c r="Q129" s="139">
        <v>0</v>
      </c>
      <c r="R129" s="139">
        <f t="shared" ref="R129:R175" si="12">Q129*H129</f>
        <v>0</v>
      </c>
      <c r="S129" s="139">
        <v>0</v>
      </c>
      <c r="T129" s="140">
        <f t="shared" ref="T129:T175" si="13">S129*H129</f>
        <v>0</v>
      </c>
      <c r="AR129" s="141" t="s">
        <v>123</v>
      </c>
      <c r="AT129" s="141" t="s">
        <v>119</v>
      </c>
      <c r="AU129" s="141" t="s">
        <v>117</v>
      </c>
      <c r="AY129" s="13" t="s">
        <v>118</v>
      </c>
      <c r="BE129" s="142">
        <f t="shared" ref="BE129:BE175" si="14">IF(N129="základná",J129,0)</f>
        <v>0</v>
      </c>
      <c r="BF129" s="142">
        <f t="shared" ref="BF129:BF175" si="15">IF(N129="znížená",J129,0)</f>
        <v>103.7</v>
      </c>
      <c r="BG129" s="142">
        <f t="shared" ref="BG129:BG175" si="16">IF(N129="zákl. prenesená",J129,0)</f>
        <v>0</v>
      </c>
      <c r="BH129" s="142">
        <f t="shared" ref="BH129:BH175" si="17">IF(N129="zníž. prenesená",J129,0)</f>
        <v>0</v>
      </c>
      <c r="BI129" s="142">
        <f t="shared" ref="BI129:BI175" si="18">IF(N129="nulová",J129,0)</f>
        <v>0</v>
      </c>
      <c r="BJ129" s="13" t="s">
        <v>117</v>
      </c>
      <c r="BK129" s="142">
        <f t="shared" ref="BK129:BK175" si="19">ROUND(I129*H129,2)</f>
        <v>103.7</v>
      </c>
      <c r="BL129" s="13" t="s">
        <v>123</v>
      </c>
      <c r="BM129" s="141" t="s">
        <v>148</v>
      </c>
    </row>
    <row r="130" spans="2:65" s="1" customFormat="1" ht="24.2" customHeight="1">
      <c r="B130" s="129"/>
      <c r="C130" s="130" t="s">
        <v>134</v>
      </c>
      <c r="D130" s="130" t="s">
        <v>119</v>
      </c>
      <c r="E130" s="131" t="s">
        <v>552</v>
      </c>
      <c r="F130" s="132" t="s">
        <v>553</v>
      </c>
      <c r="G130" s="133" t="s">
        <v>141</v>
      </c>
      <c r="H130" s="134">
        <v>2</v>
      </c>
      <c r="I130" s="135">
        <v>20.25</v>
      </c>
      <c r="J130" s="135">
        <f t="shared" si="10"/>
        <v>40.5</v>
      </c>
      <c r="K130" s="136"/>
      <c r="L130" s="25"/>
      <c r="M130" s="137" t="s">
        <v>1</v>
      </c>
      <c r="N130" s="138" t="s">
        <v>38</v>
      </c>
      <c r="O130" s="139">
        <v>0</v>
      </c>
      <c r="P130" s="139">
        <f t="shared" si="11"/>
        <v>0</v>
      </c>
      <c r="Q130" s="139">
        <v>0</v>
      </c>
      <c r="R130" s="139">
        <f t="shared" si="12"/>
        <v>0</v>
      </c>
      <c r="S130" s="139">
        <v>0</v>
      </c>
      <c r="T130" s="140">
        <f t="shared" si="13"/>
        <v>0</v>
      </c>
      <c r="AR130" s="141" t="s">
        <v>123</v>
      </c>
      <c r="AT130" s="141" t="s">
        <v>119</v>
      </c>
      <c r="AU130" s="141" t="s">
        <v>117</v>
      </c>
      <c r="AY130" s="13" t="s">
        <v>118</v>
      </c>
      <c r="BE130" s="142">
        <f t="shared" si="14"/>
        <v>0</v>
      </c>
      <c r="BF130" s="142">
        <f t="shared" si="15"/>
        <v>40.5</v>
      </c>
      <c r="BG130" s="142">
        <f t="shared" si="16"/>
        <v>0</v>
      </c>
      <c r="BH130" s="142">
        <f t="shared" si="17"/>
        <v>0</v>
      </c>
      <c r="BI130" s="142">
        <f t="shared" si="18"/>
        <v>0</v>
      </c>
      <c r="BJ130" s="13" t="s">
        <v>117</v>
      </c>
      <c r="BK130" s="142">
        <f t="shared" si="19"/>
        <v>40.5</v>
      </c>
      <c r="BL130" s="13" t="s">
        <v>123</v>
      </c>
      <c r="BM130" s="141" t="s">
        <v>123</v>
      </c>
    </row>
    <row r="131" spans="2:65" s="1" customFormat="1" ht="24.2" customHeight="1">
      <c r="B131" s="129"/>
      <c r="C131" s="130" t="s">
        <v>153</v>
      </c>
      <c r="D131" s="130" t="s">
        <v>119</v>
      </c>
      <c r="E131" s="131" t="s">
        <v>554</v>
      </c>
      <c r="F131" s="132" t="s">
        <v>555</v>
      </c>
      <c r="G131" s="133" t="s">
        <v>141</v>
      </c>
      <c r="H131" s="134">
        <v>2</v>
      </c>
      <c r="I131" s="135">
        <v>22.5</v>
      </c>
      <c r="J131" s="135">
        <f t="shared" si="10"/>
        <v>45</v>
      </c>
      <c r="K131" s="136"/>
      <c r="L131" s="25"/>
      <c r="M131" s="137" t="s">
        <v>1</v>
      </c>
      <c r="N131" s="138" t="s">
        <v>38</v>
      </c>
      <c r="O131" s="139">
        <v>0</v>
      </c>
      <c r="P131" s="139">
        <f t="shared" si="11"/>
        <v>0</v>
      </c>
      <c r="Q131" s="139">
        <v>0</v>
      </c>
      <c r="R131" s="139">
        <f t="shared" si="12"/>
        <v>0</v>
      </c>
      <c r="S131" s="139">
        <v>0</v>
      </c>
      <c r="T131" s="140">
        <f t="shared" si="13"/>
        <v>0</v>
      </c>
      <c r="AR131" s="141" t="s">
        <v>123</v>
      </c>
      <c r="AT131" s="141" t="s">
        <v>119</v>
      </c>
      <c r="AU131" s="141" t="s">
        <v>117</v>
      </c>
      <c r="AY131" s="13" t="s">
        <v>118</v>
      </c>
      <c r="BE131" s="142">
        <f t="shared" si="14"/>
        <v>0</v>
      </c>
      <c r="BF131" s="142">
        <f t="shared" si="15"/>
        <v>45</v>
      </c>
      <c r="BG131" s="142">
        <f t="shared" si="16"/>
        <v>0</v>
      </c>
      <c r="BH131" s="142">
        <f t="shared" si="17"/>
        <v>0</v>
      </c>
      <c r="BI131" s="142">
        <f t="shared" si="18"/>
        <v>0</v>
      </c>
      <c r="BJ131" s="13" t="s">
        <v>117</v>
      </c>
      <c r="BK131" s="142">
        <f t="shared" si="19"/>
        <v>45</v>
      </c>
      <c r="BL131" s="13" t="s">
        <v>123</v>
      </c>
      <c r="BM131" s="141" t="s">
        <v>156</v>
      </c>
    </row>
    <row r="132" spans="2:65" s="1" customFormat="1" ht="24.2" customHeight="1">
      <c r="B132" s="129"/>
      <c r="C132" s="130" t="s">
        <v>138</v>
      </c>
      <c r="D132" s="130" t="s">
        <v>119</v>
      </c>
      <c r="E132" s="131" t="s">
        <v>556</v>
      </c>
      <c r="F132" s="132" t="s">
        <v>557</v>
      </c>
      <c r="G132" s="133" t="s">
        <v>141</v>
      </c>
      <c r="H132" s="134">
        <v>2</v>
      </c>
      <c r="I132" s="135">
        <v>3.3</v>
      </c>
      <c r="J132" s="135">
        <f t="shared" si="10"/>
        <v>6.6</v>
      </c>
      <c r="K132" s="136"/>
      <c r="L132" s="25"/>
      <c r="M132" s="137" t="s">
        <v>1</v>
      </c>
      <c r="N132" s="138" t="s">
        <v>38</v>
      </c>
      <c r="O132" s="139">
        <v>0</v>
      </c>
      <c r="P132" s="139">
        <f t="shared" si="11"/>
        <v>0</v>
      </c>
      <c r="Q132" s="139">
        <v>0</v>
      </c>
      <c r="R132" s="139">
        <f t="shared" si="12"/>
        <v>0</v>
      </c>
      <c r="S132" s="139">
        <v>0</v>
      </c>
      <c r="T132" s="140">
        <f t="shared" si="13"/>
        <v>0</v>
      </c>
      <c r="AR132" s="141" t="s">
        <v>123</v>
      </c>
      <c r="AT132" s="141" t="s">
        <v>119</v>
      </c>
      <c r="AU132" s="141" t="s">
        <v>117</v>
      </c>
      <c r="AY132" s="13" t="s">
        <v>118</v>
      </c>
      <c r="BE132" s="142">
        <f t="shared" si="14"/>
        <v>0</v>
      </c>
      <c r="BF132" s="142">
        <f t="shared" si="15"/>
        <v>6.6</v>
      </c>
      <c r="BG132" s="142">
        <f t="shared" si="16"/>
        <v>0</v>
      </c>
      <c r="BH132" s="142">
        <f t="shared" si="17"/>
        <v>0</v>
      </c>
      <c r="BI132" s="142">
        <f t="shared" si="18"/>
        <v>0</v>
      </c>
      <c r="BJ132" s="13" t="s">
        <v>117</v>
      </c>
      <c r="BK132" s="142">
        <f t="shared" si="19"/>
        <v>6.6</v>
      </c>
      <c r="BL132" s="13" t="s">
        <v>123</v>
      </c>
      <c r="BM132" s="141" t="s">
        <v>7</v>
      </c>
    </row>
    <row r="133" spans="2:65" s="1" customFormat="1" ht="24.2" customHeight="1">
      <c r="B133" s="129"/>
      <c r="C133" s="130" t="s">
        <v>161</v>
      </c>
      <c r="D133" s="130" t="s">
        <v>119</v>
      </c>
      <c r="E133" s="131" t="s">
        <v>558</v>
      </c>
      <c r="F133" s="132" t="s">
        <v>559</v>
      </c>
      <c r="G133" s="133" t="s">
        <v>141</v>
      </c>
      <c r="H133" s="134">
        <v>2</v>
      </c>
      <c r="I133" s="135">
        <v>4.3499999999999996</v>
      </c>
      <c r="J133" s="135">
        <f t="shared" si="10"/>
        <v>8.6999999999999993</v>
      </c>
      <c r="K133" s="136"/>
      <c r="L133" s="25"/>
      <c r="M133" s="137" t="s">
        <v>1</v>
      </c>
      <c r="N133" s="138" t="s">
        <v>38</v>
      </c>
      <c r="O133" s="139">
        <v>0</v>
      </c>
      <c r="P133" s="139">
        <f t="shared" si="11"/>
        <v>0</v>
      </c>
      <c r="Q133" s="139">
        <v>0</v>
      </c>
      <c r="R133" s="139">
        <f t="shared" si="12"/>
        <v>0</v>
      </c>
      <c r="S133" s="139">
        <v>0</v>
      </c>
      <c r="T133" s="140">
        <f t="shared" si="13"/>
        <v>0</v>
      </c>
      <c r="AR133" s="141" t="s">
        <v>123</v>
      </c>
      <c r="AT133" s="141" t="s">
        <v>119</v>
      </c>
      <c r="AU133" s="141" t="s">
        <v>117</v>
      </c>
      <c r="AY133" s="13" t="s">
        <v>118</v>
      </c>
      <c r="BE133" s="142">
        <f t="shared" si="14"/>
        <v>0</v>
      </c>
      <c r="BF133" s="142">
        <f t="shared" si="15"/>
        <v>8.6999999999999993</v>
      </c>
      <c r="BG133" s="142">
        <f t="shared" si="16"/>
        <v>0</v>
      </c>
      <c r="BH133" s="142">
        <f t="shared" si="17"/>
        <v>0</v>
      </c>
      <c r="BI133" s="142">
        <f t="shared" si="18"/>
        <v>0</v>
      </c>
      <c r="BJ133" s="13" t="s">
        <v>117</v>
      </c>
      <c r="BK133" s="142">
        <f t="shared" si="19"/>
        <v>8.6999999999999993</v>
      </c>
      <c r="BL133" s="13" t="s">
        <v>123</v>
      </c>
      <c r="BM133" s="141" t="s">
        <v>164</v>
      </c>
    </row>
    <row r="134" spans="2:65" s="1" customFormat="1" ht="33" customHeight="1">
      <c r="B134" s="129"/>
      <c r="C134" s="130" t="s">
        <v>142</v>
      </c>
      <c r="D134" s="130" t="s">
        <v>119</v>
      </c>
      <c r="E134" s="131" t="s">
        <v>560</v>
      </c>
      <c r="F134" s="132" t="s">
        <v>163</v>
      </c>
      <c r="G134" s="133" t="s">
        <v>126</v>
      </c>
      <c r="H134" s="134">
        <v>0.45</v>
      </c>
      <c r="I134" s="135">
        <v>59</v>
      </c>
      <c r="J134" s="135">
        <f t="shared" si="10"/>
        <v>26.55</v>
      </c>
      <c r="K134" s="136"/>
      <c r="L134" s="25"/>
      <c r="M134" s="137" t="s">
        <v>1</v>
      </c>
      <c r="N134" s="138" t="s">
        <v>38</v>
      </c>
      <c r="O134" s="139">
        <v>0</v>
      </c>
      <c r="P134" s="139">
        <f t="shared" si="11"/>
        <v>0</v>
      </c>
      <c r="Q134" s="139">
        <v>0</v>
      </c>
      <c r="R134" s="139">
        <f t="shared" si="12"/>
        <v>0</v>
      </c>
      <c r="S134" s="139">
        <v>0</v>
      </c>
      <c r="T134" s="140">
        <f t="shared" si="13"/>
        <v>0</v>
      </c>
      <c r="AR134" s="141" t="s">
        <v>123</v>
      </c>
      <c r="AT134" s="141" t="s">
        <v>119</v>
      </c>
      <c r="AU134" s="141" t="s">
        <v>117</v>
      </c>
      <c r="AY134" s="13" t="s">
        <v>118</v>
      </c>
      <c r="BE134" s="142">
        <f t="shared" si="14"/>
        <v>0</v>
      </c>
      <c r="BF134" s="142">
        <f t="shared" si="15"/>
        <v>26.55</v>
      </c>
      <c r="BG134" s="142">
        <f t="shared" si="16"/>
        <v>0</v>
      </c>
      <c r="BH134" s="142">
        <f t="shared" si="17"/>
        <v>0</v>
      </c>
      <c r="BI134" s="142">
        <f t="shared" si="18"/>
        <v>0</v>
      </c>
      <c r="BJ134" s="13" t="s">
        <v>117</v>
      </c>
      <c r="BK134" s="142">
        <f t="shared" si="19"/>
        <v>26.55</v>
      </c>
      <c r="BL134" s="13" t="s">
        <v>123</v>
      </c>
      <c r="BM134" s="141" t="s">
        <v>169</v>
      </c>
    </row>
    <row r="135" spans="2:65" s="1" customFormat="1" ht="16.5" customHeight="1">
      <c r="B135" s="129"/>
      <c r="C135" s="130" t="s">
        <v>170</v>
      </c>
      <c r="D135" s="130" t="s">
        <v>119</v>
      </c>
      <c r="E135" s="131" t="s">
        <v>561</v>
      </c>
      <c r="F135" s="132" t="s">
        <v>562</v>
      </c>
      <c r="G135" s="133" t="s">
        <v>122</v>
      </c>
      <c r="H135" s="134">
        <v>4</v>
      </c>
      <c r="I135" s="135">
        <v>10.33</v>
      </c>
      <c r="J135" s="135">
        <f t="shared" si="10"/>
        <v>41.32</v>
      </c>
      <c r="K135" s="136"/>
      <c r="L135" s="25"/>
      <c r="M135" s="137" t="s">
        <v>1</v>
      </c>
      <c r="N135" s="138" t="s">
        <v>38</v>
      </c>
      <c r="O135" s="139">
        <v>0</v>
      </c>
      <c r="P135" s="139">
        <f t="shared" si="11"/>
        <v>0</v>
      </c>
      <c r="Q135" s="139">
        <v>0</v>
      </c>
      <c r="R135" s="139">
        <f t="shared" si="12"/>
        <v>0</v>
      </c>
      <c r="S135" s="139">
        <v>0</v>
      </c>
      <c r="T135" s="140">
        <f t="shared" si="13"/>
        <v>0</v>
      </c>
      <c r="AR135" s="141" t="s">
        <v>123</v>
      </c>
      <c r="AT135" s="141" t="s">
        <v>119</v>
      </c>
      <c r="AU135" s="141" t="s">
        <v>117</v>
      </c>
      <c r="AY135" s="13" t="s">
        <v>118</v>
      </c>
      <c r="BE135" s="142">
        <f t="shared" si="14"/>
        <v>0</v>
      </c>
      <c r="BF135" s="142">
        <f t="shared" si="15"/>
        <v>41.32</v>
      </c>
      <c r="BG135" s="142">
        <f t="shared" si="16"/>
        <v>0</v>
      </c>
      <c r="BH135" s="142">
        <f t="shared" si="17"/>
        <v>0</v>
      </c>
      <c r="BI135" s="142">
        <f t="shared" si="18"/>
        <v>0</v>
      </c>
      <c r="BJ135" s="13" t="s">
        <v>117</v>
      </c>
      <c r="BK135" s="142">
        <f t="shared" si="19"/>
        <v>41.32</v>
      </c>
      <c r="BL135" s="13" t="s">
        <v>123</v>
      </c>
      <c r="BM135" s="141" t="s">
        <v>173</v>
      </c>
    </row>
    <row r="136" spans="2:65" s="1" customFormat="1" ht="24.2" customHeight="1">
      <c r="B136" s="129"/>
      <c r="C136" s="145" t="s">
        <v>148</v>
      </c>
      <c r="D136" s="145" t="s">
        <v>149</v>
      </c>
      <c r="E136" s="146" t="s">
        <v>563</v>
      </c>
      <c r="F136" s="147" t="s">
        <v>564</v>
      </c>
      <c r="G136" s="148" t="s">
        <v>141</v>
      </c>
      <c r="H136" s="149">
        <v>4</v>
      </c>
      <c r="I136" s="150">
        <v>1.22</v>
      </c>
      <c r="J136" s="150">
        <f t="shared" si="10"/>
        <v>4.88</v>
      </c>
      <c r="K136" s="151"/>
      <c r="L136" s="152"/>
      <c r="M136" s="153" t="s">
        <v>1</v>
      </c>
      <c r="N136" s="154" t="s">
        <v>38</v>
      </c>
      <c r="O136" s="139">
        <v>0</v>
      </c>
      <c r="P136" s="139">
        <f t="shared" si="11"/>
        <v>0</v>
      </c>
      <c r="Q136" s="139">
        <v>0</v>
      </c>
      <c r="R136" s="139">
        <f t="shared" si="12"/>
        <v>0</v>
      </c>
      <c r="S136" s="139">
        <v>0</v>
      </c>
      <c r="T136" s="140">
        <f t="shared" si="13"/>
        <v>0</v>
      </c>
      <c r="AR136" s="141" t="s">
        <v>152</v>
      </c>
      <c r="AT136" s="141" t="s">
        <v>149</v>
      </c>
      <c r="AU136" s="141" t="s">
        <v>117</v>
      </c>
      <c r="AY136" s="13" t="s">
        <v>118</v>
      </c>
      <c r="BE136" s="142">
        <f t="shared" si="14"/>
        <v>0</v>
      </c>
      <c r="BF136" s="142">
        <f t="shared" si="15"/>
        <v>4.88</v>
      </c>
      <c r="BG136" s="142">
        <f t="shared" si="16"/>
        <v>0</v>
      </c>
      <c r="BH136" s="142">
        <f t="shared" si="17"/>
        <v>0</v>
      </c>
      <c r="BI136" s="142">
        <f t="shared" si="18"/>
        <v>0</v>
      </c>
      <c r="BJ136" s="13" t="s">
        <v>117</v>
      </c>
      <c r="BK136" s="142">
        <f t="shared" si="19"/>
        <v>4.88</v>
      </c>
      <c r="BL136" s="13" t="s">
        <v>123</v>
      </c>
      <c r="BM136" s="141" t="s">
        <v>176</v>
      </c>
    </row>
    <row r="137" spans="2:65" s="1" customFormat="1" ht="16.5" customHeight="1">
      <c r="B137" s="129"/>
      <c r="C137" s="130" t="s">
        <v>177</v>
      </c>
      <c r="D137" s="130" t="s">
        <v>119</v>
      </c>
      <c r="E137" s="131" t="s">
        <v>565</v>
      </c>
      <c r="F137" s="132" t="s">
        <v>566</v>
      </c>
      <c r="G137" s="133" t="s">
        <v>122</v>
      </c>
      <c r="H137" s="134">
        <v>7</v>
      </c>
      <c r="I137" s="135">
        <v>10.8</v>
      </c>
      <c r="J137" s="135">
        <f t="shared" si="10"/>
        <v>75.599999999999994</v>
      </c>
      <c r="K137" s="136"/>
      <c r="L137" s="25"/>
      <c r="M137" s="137" t="s">
        <v>1</v>
      </c>
      <c r="N137" s="138" t="s">
        <v>38</v>
      </c>
      <c r="O137" s="139">
        <v>0</v>
      </c>
      <c r="P137" s="139">
        <f t="shared" si="11"/>
        <v>0</v>
      </c>
      <c r="Q137" s="139">
        <v>0</v>
      </c>
      <c r="R137" s="139">
        <f t="shared" si="12"/>
        <v>0</v>
      </c>
      <c r="S137" s="139">
        <v>0</v>
      </c>
      <c r="T137" s="140">
        <f t="shared" si="13"/>
        <v>0</v>
      </c>
      <c r="AR137" s="141" t="s">
        <v>123</v>
      </c>
      <c r="AT137" s="141" t="s">
        <v>119</v>
      </c>
      <c r="AU137" s="141" t="s">
        <v>117</v>
      </c>
      <c r="AY137" s="13" t="s">
        <v>118</v>
      </c>
      <c r="BE137" s="142">
        <f t="shared" si="14"/>
        <v>0</v>
      </c>
      <c r="BF137" s="142">
        <f t="shared" si="15"/>
        <v>75.599999999999994</v>
      </c>
      <c r="BG137" s="142">
        <f t="shared" si="16"/>
        <v>0</v>
      </c>
      <c r="BH137" s="142">
        <f t="shared" si="17"/>
        <v>0</v>
      </c>
      <c r="BI137" s="142">
        <f t="shared" si="18"/>
        <v>0</v>
      </c>
      <c r="BJ137" s="13" t="s">
        <v>117</v>
      </c>
      <c r="BK137" s="142">
        <f t="shared" si="19"/>
        <v>75.599999999999994</v>
      </c>
      <c r="BL137" s="13" t="s">
        <v>123</v>
      </c>
      <c r="BM137" s="141" t="s">
        <v>180</v>
      </c>
    </row>
    <row r="138" spans="2:65" s="1" customFormat="1" ht="24.2" customHeight="1">
      <c r="B138" s="129"/>
      <c r="C138" s="145" t="s">
        <v>123</v>
      </c>
      <c r="D138" s="145" t="s">
        <v>149</v>
      </c>
      <c r="E138" s="146" t="s">
        <v>567</v>
      </c>
      <c r="F138" s="147" t="s">
        <v>568</v>
      </c>
      <c r="G138" s="148" t="s">
        <v>141</v>
      </c>
      <c r="H138" s="149">
        <v>4</v>
      </c>
      <c r="I138" s="150">
        <v>2.75</v>
      </c>
      <c r="J138" s="150">
        <f t="shared" si="10"/>
        <v>11</v>
      </c>
      <c r="K138" s="151"/>
      <c r="L138" s="152"/>
      <c r="M138" s="153" t="s">
        <v>1</v>
      </c>
      <c r="N138" s="154" t="s">
        <v>38</v>
      </c>
      <c r="O138" s="139">
        <v>0</v>
      </c>
      <c r="P138" s="139">
        <f t="shared" si="11"/>
        <v>0</v>
      </c>
      <c r="Q138" s="139">
        <v>0</v>
      </c>
      <c r="R138" s="139">
        <f t="shared" si="12"/>
        <v>0</v>
      </c>
      <c r="S138" s="139">
        <v>0</v>
      </c>
      <c r="T138" s="140">
        <f t="shared" si="13"/>
        <v>0</v>
      </c>
      <c r="AR138" s="141" t="s">
        <v>152</v>
      </c>
      <c r="AT138" s="141" t="s">
        <v>149</v>
      </c>
      <c r="AU138" s="141" t="s">
        <v>117</v>
      </c>
      <c r="AY138" s="13" t="s">
        <v>118</v>
      </c>
      <c r="BE138" s="142">
        <f t="shared" si="14"/>
        <v>0</v>
      </c>
      <c r="BF138" s="142">
        <f t="shared" si="15"/>
        <v>11</v>
      </c>
      <c r="BG138" s="142">
        <f t="shared" si="16"/>
        <v>0</v>
      </c>
      <c r="BH138" s="142">
        <f t="shared" si="17"/>
        <v>0</v>
      </c>
      <c r="BI138" s="142">
        <f t="shared" si="18"/>
        <v>0</v>
      </c>
      <c r="BJ138" s="13" t="s">
        <v>117</v>
      </c>
      <c r="BK138" s="142">
        <f t="shared" si="19"/>
        <v>11</v>
      </c>
      <c r="BL138" s="13" t="s">
        <v>123</v>
      </c>
      <c r="BM138" s="141" t="s">
        <v>152</v>
      </c>
    </row>
    <row r="139" spans="2:65" s="1" customFormat="1" ht="24.2" customHeight="1">
      <c r="B139" s="129"/>
      <c r="C139" s="145" t="s">
        <v>183</v>
      </c>
      <c r="D139" s="145" t="s">
        <v>149</v>
      </c>
      <c r="E139" s="146" t="s">
        <v>569</v>
      </c>
      <c r="F139" s="147" t="s">
        <v>570</v>
      </c>
      <c r="G139" s="148" t="s">
        <v>141</v>
      </c>
      <c r="H139" s="149">
        <v>2</v>
      </c>
      <c r="I139" s="150">
        <v>1.62</v>
      </c>
      <c r="J139" s="150">
        <f t="shared" si="10"/>
        <v>3.24</v>
      </c>
      <c r="K139" s="151"/>
      <c r="L139" s="152"/>
      <c r="M139" s="153" t="s">
        <v>1</v>
      </c>
      <c r="N139" s="154" t="s">
        <v>38</v>
      </c>
      <c r="O139" s="139">
        <v>0</v>
      </c>
      <c r="P139" s="139">
        <f t="shared" si="11"/>
        <v>0</v>
      </c>
      <c r="Q139" s="139">
        <v>0</v>
      </c>
      <c r="R139" s="139">
        <f t="shared" si="12"/>
        <v>0</v>
      </c>
      <c r="S139" s="139">
        <v>0</v>
      </c>
      <c r="T139" s="140">
        <f t="shared" si="13"/>
        <v>0</v>
      </c>
      <c r="AR139" s="141" t="s">
        <v>152</v>
      </c>
      <c r="AT139" s="141" t="s">
        <v>149</v>
      </c>
      <c r="AU139" s="141" t="s">
        <v>117</v>
      </c>
      <c r="AY139" s="13" t="s">
        <v>118</v>
      </c>
      <c r="BE139" s="142">
        <f t="shared" si="14"/>
        <v>0</v>
      </c>
      <c r="BF139" s="142">
        <f t="shared" si="15"/>
        <v>3.24</v>
      </c>
      <c r="BG139" s="142">
        <f t="shared" si="16"/>
        <v>0</v>
      </c>
      <c r="BH139" s="142">
        <f t="shared" si="17"/>
        <v>0</v>
      </c>
      <c r="BI139" s="142">
        <f t="shared" si="18"/>
        <v>0</v>
      </c>
      <c r="BJ139" s="13" t="s">
        <v>117</v>
      </c>
      <c r="BK139" s="142">
        <f t="shared" si="19"/>
        <v>3.24</v>
      </c>
      <c r="BL139" s="13" t="s">
        <v>123</v>
      </c>
      <c r="BM139" s="141" t="s">
        <v>186</v>
      </c>
    </row>
    <row r="140" spans="2:65" s="1" customFormat="1" ht="24.2" customHeight="1">
      <c r="B140" s="129"/>
      <c r="C140" s="145" t="s">
        <v>156</v>
      </c>
      <c r="D140" s="145" t="s">
        <v>149</v>
      </c>
      <c r="E140" s="146" t="s">
        <v>571</v>
      </c>
      <c r="F140" s="147" t="s">
        <v>572</v>
      </c>
      <c r="G140" s="148" t="s">
        <v>141</v>
      </c>
      <c r="H140" s="149">
        <v>1</v>
      </c>
      <c r="I140" s="150">
        <v>5.5</v>
      </c>
      <c r="J140" s="150">
        <f t="shared" si="10"/>
        <v>5.5</v>
      </c>
      <c r="K140" s="151"/>
      <c r="L140" s="152"/>
      <c r="M140" s="153" t="s">
        <v>1</v>
      </c>
      <c r="N140" s="154" t="s">
        <v>38</v>
      </c>
      <c r="O140" s="139">
        <v>0</v>
      </c>
      <c r="P140" s="139">
        <f t="shared" si="11"/>
        <v>0</v>
      </c>
      <c r="Q140" s="139">
        <v>0</v>
      </c>
      <c r="R140" s="139">
        <f t="shared" si="12"/>
        <v>0</v>
      </c>
      <c r="S140" s="139">
        <v>0</v>
      </c>
      <c r="T140" s="140">
        <f t="shared" si="13"/>
        <v>0</v>
      </c>
      <c r="AR140" s="141" t="s">
        <v>152</v>
      </c>
      <c r="AT140" s="141" t="s">
        <v>149</v>
      </c>
      <c r="AU140" s="141" t="s">
        <v>117</v>
      </c>
      <c r="AY140" s="13" t="s">
        <v>118</v>
      </c>
      <c r="BE140" s="142">
        <f t="shared" si="14"/>
        <v>0</v>
      </c>
      <c r="BF140" s="142">
        <f t="shared" si="15"/>
        <v>5.5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3" t="s">
        <v>117</v>
      </c>
      <c r="BK140" s="142">
        <f t="shared" si="19"/>
        <v>5.5</v>
      </c>
      <c r="BL140" s="13" t="s">
        <v>123</v>
      </c>
      <c r="BM140" s="141" t="s">
        <v>189</v>
      </c>
    </row>
    <row r="141" spans="2:65" s="1" customFormat="1" ht="21.75" customHeight="1">
      <c r="B141" s="129"/>
      <c r="C141" s="130" t="s">
        <v>190</v>
      </c>
      <c r="D141" s="130" t="s">
        <v>119</v>
      </c>
      <c r="E141" s="131" t="s">
        <v>573</v>
      </c>
      <c r="F141" s="132" t="s">
        <v>574</v>
      </c>
      <c r="G141" s="133" t="s">
        <v>122</v>
      </c>
      <c r="H141" s="134">
        <v>6</v>
      </c>
      <c r="I141" s="135">
        <v>12.16</v>
      </c>
      <c r="J141" s="135">
        <f t="shared" si="10"/>
        <v>72.959999999999994</v>
      </c>
      <c r="K141" s="136"/>
      <c r="L141" s="25"/>
      <c r="M141" s="137" t="s">
        <v>1</v>
      </c>
      <c r="N141" s="138" t="s">
        <v>38</v>
      </c>
      <c r="O141" s="139">
        <v>0</v>
      </c>
      <c r="P141" s="139">
        <f t="shared" si="11"/>
        <v>0</v>
      </c>
      <c r="Q141" s="139">
        <v>0</v>
      </c>
      <c r="R141" s="139">
        <f t="shared" si="12"/>
        <v>0</v>
      </c>
      <c r="S141" s="139">
        <v>0</v>
      </c>
      <c r="T141" s="140">
        <f t="shared" si="13"/>
        <v>0</v>
      </c>
      <c r="AR141" s="141" t="s">
        <v>123</v>
      </c>
      <c r="AT141" s="141" t="s">
        <v>119</v>
      </c>
      <c r="AU141" s="141" t="s">
        <v>117</v>
      </c>
      <c r="AY141" s="13" t="s">
        <v>118</v>
      </c>
      <c r="BE141" s="142">
        <f t="shared" si="14"/>
        <v>0</v>
      </c>
      <c r="BF141" s="142">
        <f t="shared" si="15"/>
        <v>72.959999999999994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3" t="s">
        <v>117</v>
      </c>
      <c r="BK141" s="142">
        <f t="shared" si="19"/>
        <v>72.959999999999994</v>
      </c>
      <c r="BL141" s="13" t="s">
        <v>123</v>
      </c>
      <c r="BM141" s="141" t="s">
        <v>193</v>
      </c>
    </row>
    <row r="142" spans="2:65" s="1" customFormat="1" ht="24.2" customHeight="1">
      <c r="B142" s="129"/>
      <c r="C142" s="145" t="s">
        <v>7</v>
      </c>
      <c r="D142" s="145" t="s">
        <v>149</v>
      </c>
      <c r="E142" s="146" t="s">
        <v>575</v>
      </c>
      <c r="F142" s="147" t="s">
        <v>576</v>
      </c>
      <c r="G142" s="148" t="s">
        <v>141</v>
      </c>
      <c r="H142" s="149">
        <v>6</v>
      </c>
      <c r="I142" s="150">
        <v>5.3</v>
      </c>
      <c r="J142" s="150">
        <f t="shared" si="10"/>
        <v>31.8</v>
      </c>
      <c r="K142" s="151"/>
      <c r="L142" s="152"/>
      <c r="M142" s="153" t="s">
        <v>1</v>
      </c>
      <c r="N142" s="154" t="s">
        <v>38</v>
      </c>
      <c r="O142" s="139">
        <v>0</v>
      </c>
      <c r="P142" s="139">
        <f t="shared" si="11"/>
        <v>0</v>
      </c>
      <c r="Q142" s="139">
        <v>0</v>
      </c>
      <c r="R142" s="139">
        <f t="shared" si="12"/>
        <v>0</v>
      </c>
      <c r="S142" s="139">
        <v>0</v>
      </c>
      <c r="T142" s="140">
        <f t="shared" si="13"/>
        <v>0</v>
      </c>
      <c r="AR142" s="141" t="s">
        <v>152</v>
      </c>
      <c r="AT142" s="141" t="s">
        <v>149</v>
      </c>
      <c r="AU142" s="141" t="s">
        <v>117</v>
      </c>
      <c r="AY142" s="13" t="s">
        <v>118</v>
      </c>
      <c r="BE142" s="142">
        <f t="shared" si="14"/>
        <v>0</v>
      </c>
      <c r="BF142" s="142">
        <f t="shared" si="15"/>
        <v>31.8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3" t="s">
        <v>117</v>
      </c>
      <c r="BK142" s="142">
        <f t="shared" si="19"/>
        <v>31.8</v>
      </c>
      <c r="BL142" s="13" t="s">
        <v>123</v>
      </c>
      <c r="BM142" s="141" t="s">
        <v>196</v>
      </c>
    </row>
    <row r="143" spans="2:65" s="1" customFormat="1" ht="24.2" customHeight="1">
      <c r="B143" s="129"/>
      <c r="C143" s="145" t="s">
        <v>197</v>
      </c>
      <c r="D143" s="145" t="s">
        <v>149</v>
      </c>
      <c r="E143" s="146" t="s">
        <v>577</v>
      </c>
      <c r="F143" s="147" t="s">
        <v>578</v>
      </c>
      <c r="G143" s="148" t="s">
        <v>141</v>
      </c>
      <c r="H143" s="149">
        <v>6</v>
      </c>
      <c r="I143" s="150">
        <v>10.5</v>
      </c>
      <c r="J143" s="150">
        <f t="shared" si="10"/>
        <v>63</v>
      </c>
      <c r="K143" s="151"/>
      <c r="L143" s="152"/>
      <c r="M143" s="153" t="s">
        <v>1</v>
      </c>
      <c r="N143" s="154" t="s">
        <v>38</v>
      </c>
      <c r="O143" s="139">
        <v>0</v>
      </c>
      <c r="P143" s="139">
        <f t="shared" si="11"/>
        <v>0</v>
      </c>
      <c r="Q143" s="139">
        <v>0</v>
      </c>
      <c r="R143" s="139">
        <f t="shared" si="12"/>
        <v>0</v>
      </c>
      <c r="S143" s="139">
        <v>0</v>
      </c>
      <c r="T143" s="140">
        <f t="shared" si="13"/>
        <v>0</v>
      </c>
      <c r="AR143" s="141" t="s">
        <v>152</v>
      </c>
      <c r="AT143" s="141" t="s">
        <v>149</v>
      </c>
      <c r="AU143" s="141" t="s">
        <v>117</v>
      </c>
      <c r="AY143" s="13" t="s">
        <v>118</v>
      </c>
      <c r="BE143" s="142">
        <f t="shared" si="14"/>
        <v>0</v>
      </c>
      <c r="BF143" s="142">
        <f t="shared" si="15"/>
        <v>63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3" t="s">
        <v>117</v>
      </c>
      <c r="BK143" s="142">
        <f t="shared" si="19"/>
        <v>63</v>
      </c>
      <c r="BL143" s="13" t="s">
        <v>123</v>
      </c>
      <c r="BM143" s="141" t="s">
        <v>200</v>
      </c>
    </row>
    <row r="144" spans="2:65" s="1" customFormat="1" ht="24.2" customHeight="1">
      <c r="B144" s="129"/>
      <c r="C144" s="145" t="s">
        <v>164</v>
      </c>
      <c r="D144" s="145" t="s">
        <v>149</v>
      </c>
      <c r="E144" s="146" t="s">
        <v>579</v>
      </c>
      <c r="F144" s="147" t="s">
        <v>580</v>
      </c>
      <c r="G144" s="148" t="s">
        <v>141</v>
      </c>
      <c r="H144" s="149">
        <v>5</v>
      </c>
      <c r="I144" s="150">
        <v>3.25</v>
      </c>
      <c r="J144" s="150">
        <f t="shared" si="10"/>
        <v>16.25</v>
      </c>
      <c r="K144" s="151"/>
      <c r="L144" s="152"/>
      <c r="M144" s="153" t="s">
        <v>1</v>
      </c>
      <c r="N144" s="154" t="s">
        <v>38</v>
      </c>
      <c r="O144" s="139">
        <v>0</v>
      </c>
      <c r="P144" s="139">
        <f t="shared" si="11"/>
        <v>0</v>
      </c>
      <c r="Q144" s="139">
        <v>0</v>
      </c>
      <c r="R144" s="139">
        <f t="shared" si="12"/>
        <v>0</v>
      </c>
      <c r="S144" s="139">
        <v>0</v>
      </c>
      <c r="T144" s="140">
        <f t="shared" si="13"/>
        <v>0</v>
      </c>
      <c r="AR144" s="141" t="s">
        <v>152</v>
      </c>
      <c r="AT144" s="141" t="s">
        <v>149</v>
      </c>
      <c r="AU144" s="141" t="s">
        <v>117</v>
      </c>
      <c r="AY144" s="13" t="s">
        <v>118</v>
      </c>
      <c r="BE144" s="142">
        <f t="shared" si="14"/>
        <v>0</v>
      </c>
      <c r="BF144" s="142">
        <f t="shared" si="15"/>
        <v>16.25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3" t="s">
        <v>117</v>
      </c>
      <c r="BK144" s="142">
        <f t="shared" si="19"/>
        <v>16.25</v>
      </c>
      <c r="BL144" s="13" t="s">
        <v>123</v>
      </c>
      <c r="BM144" s="141" t="s">
        <v>203</v>
      </c>
    </row>
    <row r="145" spans="2:65" s="1" customFormat="1" ht="16.5" customHeight="1">
      <c r="B145" s="129"/>
      <c r="C145" s="130" t="s">
        <v>204</v>
      </c>
      <c r="D145" s="130" t="s">
        <v>119</v>
      </c>
      <c r="E145" s="131" t="s">
        <v>581</v>
      </c>
      <c r="F145" s="132" t="s">
        <v>582</v>
      </c>
      <c r="G145" s="133" t="s">
        <v>141</v>
      </c>
      <c r="H145" s="134">
        <v>5</v>
      </c>
      <c r="I145" s="135">
        <v>3</v>
      </c>
      <c r="J145" s="135">
        <f t="shared" si="10"/>
        <v>15</v>
      </c>
      <c r="K145" s="136"/>
      <c r="L145" s="25"/>
      <c r="M145" s="137" t="s">
        <v>1</v>
      </c>
      <c r="N145" s="138" t="s">
        <v>38</v>
      </c>
      <c r="O145" s="139">
        <v>0</v>
      </c>
      <c r="P145" s="139">
        <f t="shared" si="11"/>
        <v>0</v>
      </c>
      <c r="Q145" s="139">
        <v>0</v>
      </c>
      <c r="R145" s="139">
        <f t="shared" si="12"/>
        <v>0</v>
      </c>
      <c r="S145" s="139">
        <v>0</v>
      </c>
      <c r="T145" s="140">
        <f t="shared" si="13"/>
        <v>0</v>
      </c>
      <c r="AR145" s="141" t="s">
        <v>123</v>
      </c>
      <c r="AT145" s="141" t="s">
        <v>119</v>
      </c>
      <c r="AU145" s="141" t="s">
        <v>117</v>
      </c>
      <c r="AY145" s="13" t="s">
        <v>118</v>
      </c>
      <c r="BE145" s="142">
        <f t="shared" si="14"/>
        <v>0</v>
      </c>
      <c r="BF145" s="142">
        <f t="shared" si="15"/>
        <v>15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3" t="s">
        <v>117</v>
      </c>
      <c r="BK145" s="142">
        <f t="shared" si="19"/>
        <v>15</v>
      </c>
      <c r="BL145" s="13" t="s">
        <v>123</v>
      </c>
      <c r="BM145" s="141" t="s">
        <v>207</v>
      </c>
    </row>
    <row r="146" spans="2:65" s="1" customFormat="1" ht="24.2" customHeight="1">
      <c r="B146" s="129"/>
      <c r="C146" s="145" t="s">
        <v>169</v>
      </c>
      <c r="D146" s="145" t="s">
        <v>149</v>
      </c>
      <c r="E146" s="146" t="s">
        <v>583</v>
      </c>
      <c r="F146" s="147" t="s">
        <v>584</v>
      </c>
      <c r="G146" s="148" t="s">
        <v>141</v>
      </c>
      <c r="H146" s="149">
        <v>5</v>
      </c>
      <c r="I146" s="150">
        <v>1.5</v>
      </c>
      <c r="J146" s="150">
        <f t="shared" si="10"/>
        <v>7.5</v>
      </c>
      <c r="K146" s="151"/>
      <c r="L146" s="152"/>
      <c r="M146" s="153" t="s">
        <v>1</v>
      </c>
      <c r="N146" s="154" t="s">
        <v>38</v>
      </c>
      <c r="O146" s="139">
        <v>0</v>
      </c>
      <c r="P146" s="139">
        <f t="shared" si="11"/>
        <v>0</v>
      </c>
      <c r="Q146" s="139">
        <v>0</v>
      </c>
      <c r="R146" s="139">
        <f t="shared" si="12"/>
        <v>0</v>
      </c>
      <c r="S146" s="139">
        <v>0</v>
      </c>
      <c r="T146" s="140">
        <f t="shared" si="13"/>
        <v>0</v>
      </c>
      <c r="AR146" s="141" t="s">
        <v>152</v>
      </c>
      <c r="AT146" s="141" t="s">
        <v>149</v>
      </c>
      <c r="AU146" s="141" t="s">
        <v>117</v>
      </c>
      <c r="AY146" s="13" t="s">
        <v>118</v>
      </c>
      <c r="BE146" s="142">
        <f t="shared" si="14"/>
        <v>0</v>
      </c>
      <c r="BF146" s="142">
        <f t="shared" si="15"/>
        <v>7.5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3" t="s">
        <v>117</v>
      </c>
      <c r="BK146" s="142">
        <f t="shared" si="19"/>
        <v>7.5</v>
      </c>
      <c r="BL146" s="13" t="s">
        <v>123</v>
      </c>
      <c r="BM146" s="141" t="s">
        <v>210</v>
      </c>
    </row>
    <row r="147" spans="2:65" s="1" customFormat="1" ht="16.5" customHeight="1">
      <c r="B147" s="129"/>
      <c r="C147" s="130" t="s">
        <v>211</v>
      </c>
      <c r="D147" s="130" t="s">
        <v>119</v>
      </c>
      <c r="E147" s="131" t="s">
        <v>585</v>
      </c>
      <c r="F147" s="132" t="s">
        <v>586</v>
      </c>
      <c r="G147" s="133" t="s">
        <v>141</v>
      </c>
      <c r="H147" s="134">
        <v>10</v>
      </c>
      <c r="I147" s="135">
        <v>3.5</v>
      </c>
      <c r="J147" s="135">
        <f t="shared" si="10"/>
        <v>35</v>
      </c>
      <c r="K147" s="136"/>
      <c r="L147" s="25"/>
      <c r="M147" s="137" t="s">
        <v>1</v>
      </c>
      <c r="N147" s="138" t="s">
        <v>38</v>
      </c>
      <c r="O147" s="139">
        <v>0</v>
      </c>
      <c r="P147" s="139">
        <f t="shared" si="11"/>
        <v>0</v>
      </c>
      <c r="Q147" s="139">
        <v>0</v>
      </c>
      <c r="R147" s="139">
        <f t="shared" si="12"/>
        <v>0</v>
      </c>
      <c r="S147" s="139">
        <v>0</v>
      </c>
      <c r="T147" s="140">
        <f t="shared" si="13"/>
        <v>0</v>
      </c>
      <c r="AR147" s="141" t="s">
        <v>123</v>
      </c>
      <c r="AT147" s="141" t="s">
        <v>119</v>
      </c>
      <c r="AU147" s="141" t="s">
        <v>117</v>
      </c>
      <c r="AY147" s="13" t="s">
        <v>118</v>
      </c>
      <c r="BE147" s="142">
        <f t="shared" si="14"/>
        <v>0</v>
      </c>
      <c r="BF147" s="142">
        <f t="shared" si="15"/>
        <v>35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3" t="s">
        <v>117</v>
      </c>
      <c r="BK147" s="142">
        <f t="shared" si="19"/>
        <v>35</v>
      </c>
      <c r="BL147" s="13" t="s">
        <v>123</v>
      </c>
      <c r="BM147" s="141" t="s">
        <v>214</v>
      </c>
    </row>
    <row r="148" spans="2:65" s="1" customFormat="1" ht="24.2" customHeight="1">
      <c r="B148" s="129"/>
      <c r="C148" s="145" t="s">
        <v>173</v>
      </c>
      <c r="D148" s="145" t="s">
        <v>149</v>
      </c>
      <c r="E148" s="146" t="s">
        <v>587</v>
      </c>
      <c r="F148" s="147" t="s">
        <v>588</v>
      </c>
      <c r="G148" s="148" t="s">
        <v>141</v>
      </c>
      <c r="H148" s="149">
        <v>10</v>
      </c>
      <c r="I148" s="150">
        <v>2.29</v>
      </c>
      <c r="J148" s="150">
        <f t="shared" si="10"/>
        <v>22.9</v>
      </c>
      <c r="K148" s="151"/>
      <c r="L148" s="152"/>
      <c r="M148" s="153" t="s">
        <v>1</v>
      </c>
      <c r="N148" s="154" t="s">
        <v>38</v>
      </c>
      <c r="O148" s="139">
        <v>0</v>
      </c>
      <c r="P148" s="139">
        <f t="shared" si="11"/>
        <v>0</v>
      </c>
      <c r="Q148" s="139">
        <v>0</v>
      </c>
      <c r="R148" s="139">
        <f t="shared" si="12"/>
        <v>0</v>
      </c>
      <c r="S148" s="139">
        <v>0</v>
      </c>
      <c r="T148" s="140">
        <f t="shared" si="13"/>
        <v>0</v>
      </c>
      <c r="AR148" s="141" t="s">
        <v>152</v>
      </c>
      <c r="AT148" s="141" t="s">
        <v>149</v>
      </c>
      <c r="AU148" s="141" t="s">
        <v>117</v>
      </c>
      <c r="AY148" s="13" t="s">
        <v>118</v>
      </c>
      <c r="BE148" s="142">
        <f t="shared" si="14"/>
        <v>0</v>
      </c>
      <c r="BF148" s="142">
        <f t="shared" si="15"/>
        <v>22.9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3" t="s">
        <v>117</v>
      </c>
      <c r="BK148" s="142">
        <f t="shared" si="19"/>
        <v>22.9</v>
      </c>
      <c r="BL148" s="13" t="s">
        <v>123</v>
      </c>
      <c r="BM148" s="141" t="s">
        <v>217</v>
      </c>
    </row>
    <row r="149" spans="2:65" s="1" customFormat="1" ht="24.2" customHeight="1">
      <c r="B149" s="129"/>
      <c r="C149" s="145" t="s">
        <v>218</v>
      </c>
      <c r="D149" s="145" t="s">
        <v>149</v>
      </c>
      <c r="E149" s="146" t="s">
        <v>589</v>
      </c>
      <c r="F149" s="147" t="s">
        <v>590</v>
      </c>
      <c r="G149" s="148" t="s">
        <v>141</v>
      </c>
      <c r="H149" s="149">
        <v>2</v>
      </c>
      <c r="I149" s="150">
        <v>1.05</v>
      </c>
      <c r="J149" s="150">
        <f t="shared" si="10"/>
        <v>2.1</v>
      </c>
      <c r="K149" s="151"/>
      <c r="L149" s="152"/>
      <c r="M149" s="153" t="s">
        <v>1</v>
      </c>
      <c r="N149" s="154" t="s">
        <v>38</v>
      </c>
      <c r="O149" s="139">
        <v>0</v>
      </c>
      <c r="P149" s="139">
        <f t="shared" si="11"/>
        <v>0</v>
      </c>
      <c r="Q149" s="139">
        <v>0</v>
      </c>
      <c r="R149" s="139">
        <f t="shared" si="12"/>
        <v>0</v>
      </c>
      <c r="S149" s="139">
        <v>0</v>
      </c>
      <c r="T149" s="140">
        <f t="shared" si="13"/>
        <v>0</v>
      </c>
      <c r="AR149" s="141" t="s">
        <v>152</v>
      </c>
      <c r="AT149" s="141" t="s">
        <v>149</v>
      </c>
      <c r="AU149" s="141" t="s">
        <v>117</v>
      </c>
      <c r="AY149" s="13" t="s">
        <v>118</v>
      </c>
      <c r="BE149" s="142">
        <f t="shared" si="14"/>
        <v>0</v>
      </c>
      <c r="BF149" s="142">
        <f t="shared" si="15"/>
        <v>2.1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3" t="s">
        <v>117</v>
      </c>
      <c r="BK149" s="142">
        <f t="shared" si="19"/>
        <v>2.1</v>
      </c>
      <c r="BL149" s="13" t="s">
        <v>123</v>
      </c>
      <c r="BM149" s="141" t="s">
        <v>221</v>
      </c>
    </row>
    <row r="150" spans="2:65" s="1" customFormat="1" ht="16.5" customHeight="1">
      <c r="B150" s="129"/>
      <c r="C150" s="130" t="s">
        <v>176</v>
      </c>
      <c r="D150" s="130" t="s">
        <v>119</v>
      </c>
      <c r="E150" s="131" t="s">
        <v>591</v>
      </c>
      <c r="F150" s="132" t="s">
        <v>592</v>
      </c>
      <c r="G150" s="133" t="s">
        <v>141</v>
      </c>
      <c r="H150" s="134">
        <v>24</v>
      </c>
      <c r="I150" s="135">
        <v>7.23</v>
      </c>
      <c r="J150" s="135">
        <f t="shared" si="10"/>
        <v>173.52</v>
      </c>
      <c r="K150" s="136"/>
      <c r="L150" s="25"/>
      <c r="M150" s="137" t="s">
        <v>1</v>
      </c>
      <c r="N150" s="138" t="s">
        <v>38</v>
      </c>
      <c r="O150" s="139">
        <v>0</v>
      </c>
      <c r="P150" s="139">
        <f t="shared" si="11"/>
        <v>0</v>
      </c>
      <c r="Q150" s="139">
        <v>0</v>
      </c>
      <c r="R150" s="139">
        <f t="shared" si="12"/>
        <v>0</v>
      </c>
      <c r="S150" s="139">
        <v>0</v>
      </c>
      <c r="T150" s="140">
        <f t="shared" si="13"/>
        <v>0</v>
      </c>
      <c r="AR150" s="141" t="s">
        <v>123</v>
      </c>
      <c r="AT150" s="141" t="s">
        <v>119</v>
      </c>
      <c r="AU150" s="141" t="s">
        <v>117</v>
      </c>
      <c r="AY150" s="13" t="s">
        <v>118</v>
      </c>
      <c r="BE150" s="142">
        <f t="shared" si="14"/>
        <v>0</v>
      </c>
      <c r="BF150" s="142">
        <f t="shared" si="15"/>
        <v>173.52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3" t="s">
        <v>117</v>
      </c>
      <c r="BK150" s="142">
        <f t="shared" si="19"/>
        <v>173.52</v>
      </c>
      <c r="BL150" s="13" t="s">
        <v>123</v>
      </c>
      <c r="BM150" s="141" t="s">
        <v>224</v>
      </c>
    </row>
    <row r="151" spans="2:65" s="1" customFormat="1" ht="24.2" customHeight="1">
      <c r="B151" s="129"/>
      <c r="C151" s="145" t="s">
        <v>225</v>
      </c>
      <c r="D151" s="145" t="s">
        <v>149</v>
      </c>
      <c r="E151" s="146" t="s">
        <v>593</v>
      </c>
      <c r="F151" s="147" t="s">
        <v>594</v>
      </c>
      <c r="G151" s="148" t="s">
        <v>141</v>
      </c>
      <c r="H151" s="149">
        <v>24</v>
      </c>
      <c r="I151" s="150">
        <v>1.53</v>
      </c>
      <c r="J151" s="150">
        <f t="shared" si="10"/>
        <v>36.72</v>
      </c>
      <c r="K151" s="151"/>
      <c r="L151" s="152"/>
      <c r="M151" s="153" t="s">
        <v>1</v>
      </c>
      <c r="N151" s="154" t="s">
        <v>38</v>
      </c>
      <c r="O151" s="139">
        <v>0</v>
      </c>
      <c r="P151" s="139">
        <f t="shared" si="11"/>
        <v>0</v>
      </c>
      <c r="Q151" s="139">
        <v>0</v>
      </c>
      <c r="R151" s="139">
        <f t="shared" si="12"/>
        <v>0</v>
      </c>
      <c r="S151" s="139">
        <v>0</v>
      </c>
      <c r="T151" s="140">
        <f t="shared" si="13"/>
        <v>0</v>
      </c>
      <c r="AR151" s="141" t="s">
        <v>152</v>
      </c>
      <c r="AT151" s="141" t="s">
        <v>149</v>
      </c>
      <c r="AU151" s="141" t="s">
        <v>117</v>
      </c>
      <c r="AY151" s="13" t="s">
        <v>118</v>
      </c>
      <c r="BE151" s="142">
        <f t="shared" si="14"/>
        <v>0</v>
      </c>
      <c r="BF151" s="142">
        <f t="shared" si="15"/>
        <v>36.72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3" t="s">
        <v>117</v>
      </c>
      <c r="BK151" s="142">
        <f t="shared" si="19"/>
        <v>36.72</v>
      </c>
      <c r="BL151" s="13" t="s">
        <v>123</v>
      </c>
      <c r="BM151" s="141" t="s">
        <v>228</v>
      </c>
    </row>
    <row r="152" spans="2:65" s="1" customFormat="1" ht="16.5" customHeight="1">
      <c r="B152" s="129"/>
      <c r="C152" s="130" t="s">
        <v>180</v>
      </c>
      <c r="D152" s="130" t="s">
        <v>119</v>
      </c>
      <c r="E152" s="131" t="s">
        <v>591</v>
      </c>
      <c r="F152" s="132" t="s">
        <v>592</v>
      </c>
      <c r="G152" s="133" t="s">
        <v>141</v>
      </c>
      <c r="H152" s="134">
        <v>8</v>
      </c>
      <c r="I152" s="135">
        <v>4.0999999999999996</v>
      </c>
      <c r="J152" s="135">
        <f t="shared" si="10"/>
        <v>32.799999999999997</v>
      </c>
      <c r="K152" s="136"/>
      <c r="L152" s="25"/>
      <c r="M152" s="137" t="s">
        <v>1</v>
      </c>
      <c r="N152" s="138" t="s">
        <v>38</v>
      </c>
      <c r="O152" s="139">
        <v>0</v>
      </c>
      <c r="P152" s="139">
        <f t="shared" si="11"/>
        <v>0</v>
      </c>
      <c r="Q152" s="139">
        <v>0</v>
      </c>
      <c r="R152" s="139">
        <f t="shared" si="12"/>
        <v>0</v>
      </c>
      <c r="S152" s="139">
        <v>0</v>
      </c>
      <c r="T152" s="140">
        <f t="shared" si="13"/>
        <v>0</v>
      </c>
      <c r="AR152" s="141" t="s">
        <v>123</v>
      </c>
      <c r="AT152" s="141" t="s">
        <v>119</v>
      </c>
      <c r="AU152" s="141" t="s">
        <v>117</v>
      </c>
      <c r="AY152" s="13" t="s">
        <v>118</v>
      </c>
      <c r="BE152" s="142">
        <f t="shared" si="14"/>
        <v>0</v>
      </c>
      <c r="BF152" s="142">
        <f t="shared" si="15"/>
        <v>32.799999999999997</v>
      </c>
      <c r="BG152" s="142">
        <f t="shared" si="16"/>
        <v>0</v>
      </c>
      <c r="BH152" s="142">
        <f t="shared" si="17"/>
        <v>0</v>
      </c>
      <c r="BI152" s="142">
        <f t="shared" si="18"/>
        <v>0</v>
      </c>
      <c r="BJ152" s="13" t="s">
        <v>117</v>
      </c>
      <c r="BK152" s="142">
        <f t="shared" si="19"/>
        <v>32.799999999999997</v>
      </c>
      <c r="BL152" s="13" t="s">
        <v>123</v>
      </c>
      <c r="BM152" s="141" t="s">
        <v>231</v>
      </c>
    </row>
    <row r="153" spans="2:65" s="1" customFormat="1" ht="24.2" customHeight="1">
      <c r="B153" s="129"/>
      <c r="C153" s="145" t="s">
        <v>232</v>
      </c>
      <c r="D153" s="145" t="s">
        <v>149</v>
      </c>
      <c r="E153" s="146" t="s">
        <v>595</v>
      </c>
      <c r="F153" s="147" t="s">
        <v>596</v>
      </c>
      <c r="G153" s="148" t="s">
        <v>141</v>
      </c>
      <c r="H153" s="149">
        <v>8</v>
      </c>
      <c r="I153" s="150">
        <v>1.69</v>
      </c>
      <c r="J153" s="150">
        <f t="shared" si="10"/>
        <v>13.52</v>
      </c>
      <c r="K153" s="151"/>
      <c r="L153" s="152"/>
      <c r="M153" s="153" t="s">
        <v>1</v>
      </c>
      <c r="N153" s="154" t="s">
        <v>38</v>
      </c>
      <c r="O153" s="139">
        <v>0</v>
      </c>
      <c r="P153" s="139">
        <f t="shared" si="11"/>
        <v>0</v>
      </c>
      <c r="Q153" s="139">
        <v>0</v>
      </c>
      <c r="R153" s="139">
        <f t="shared" si="12"/>
        <v>0</v>
      </c>
      <c r="S153" s="139">
        <v>0</v>
      </c>
      <c r="T153" s="140">
        <f t="shared" si="13"/>
        <v>0</v>
      </c>
      <c r="AR153" s="141" t="s">
        <v>152</v>
      </c>
      <c r="AT153" s="141" t="s">
        <v>149</v>
      </c>
      <c r="AU153" s="141" t="s">
        <v>117</v>
      </c>
      <c r="AY153" s="13" t="s">
        <v>118</v>
      </c>
      <c r="BE153" s="142">
        <f t="shared" si="14"/>
        <v>0</v>
      </c>
      <c r="BF153" s="142">
        <f t="shared" si="15"/>
        <v>13.52</v>
      </c>
      <c r="BG153" s="142">
        <f t="shared" si="16"/>
        <v>0</v>
      </c>
      <c r="BH153" s="142">
        <f t="shared" si="17"/>
        <v>0</v>
      </c>
      <c r="BI153" s="142">
        <f t="shared" si="18"/>
        <v>0</v>
      </c>
      <c r="BJ153" s="13" t="s">
        <v>117</v>
      </c>
      <c r="BK153" s="142">
        <f t="shared" si="19"/>
        <v>13.52</v>
      </c>
      <c r="BL153" s="13" t="s">
        <v>123</v>
      </c>
      <c r="BM153" s="141" t="s">
        <v>235</v>
      </c>
    </row>
    <row r="154" spans="2:65" s="1" customFormat="1" ht="16.5" customHeight="1">
      <c r="B154" s="129"/>
      <c r="C154" s="130" t="s">
        <v>152</v>
      </c>
      <c r="D154" s="130" t="s">
        <v>119</v>
      </c>
      <c r="E154" s="131" t="s">
        <v>597</v>
      </c>
      <c r="F154" s="132" t="s">
        <v>598</v>
      </c>
      <c r="G154" s="133" t="s">
        <v>141</v>
      </c>
      <c r="H154" s="134">
        <v>3</v>
      </c>
      <c r="I154" s="135">
        <v>3.5</v>
      </c>
      <c r="J154" s="135">
        <f t="shared" si="10"/>
        <v>10.5</v>
      </c>
      <c r="K154" s="136"/>
      <c r="L154" s="25"/>
      <c r="M154" s="137" t="s">
        <v>1</v>
      </c>
      <c r="N154" s="138" t="s">
        <v>38</v>
      </c>
      <c r="O154" s="139">
        <v>0</v>
      </c>
      <c r="P154" s="139">
        <f t="shared" si="11"/>
        <v>0</v>
      </c>
      <c r="Q154" s="139">
        <v>0</v>
      </c>
      <c r="R154" s="139">
        <f t="shared" si="12"/>
        <v>0</v>
      </c>
      <c r="S154" s="139">
        <v>0</v>
      </c>
      <c r="T154" s="140">
        <f t="shared" si="13"/>
        <v>0</v>
      </c>
      <c r="AR154" s="141" t="s">
        <v>123</v>
      </c>
      <c r="AT154" s="141" t="s">
        <v>119</v>
      </c>
      <c r="AU154" s="141" t="s">
        <v>117</v>
      </c>
      <c r="AY154" s="13" t="s">
        <v>118</v>
      </c>
      <c r="BE154" s="142">
        <f t="shared" si="14"/>
        <v>0</v>
      </c>
      <c r="BF154" s="142">
        <f t="shared" si="15"/>
        <v>10.5</v>
      </c>
      <c r="BG154" s="142">
        <f t="shared" si="16"/>
        <v>0</v>
      </c>
      <c r="BH154" s="142">
        <f t="shared" si="17"/>
        <v>0</v>
      </c>
      <c r="BI154" s="142">
        <f t="shared" si="18"/>
        <v>0</v>
      </c>
      <c r="BJ154" s="13" t="s">
        <v>117</v>
      </c>
      <c r="BK154" s="142">
        <f t="shared" si="19"/>
        <v>10.5</v>
      </c>
      <c r="BL154" s="13" t="s">
        <v>123</v>
      </c>
      <c r="BM154" s="141" t="s">
        <v>238</v>
      </c>
    </row>
    <row r="155" spans="2:65" s="1" customFormat="1" ht="24.2" customHeight="1">
      <c r="B155" s="129"/>
      <c r="C155" s="145" t="s">
        <v>239</v>
      </c>
      <c r="D155" s="145" t="s">
        <v>149</v>
      </c>
      <c r="E155" s="146" t="s">
        <v>599</v>
      </c>
      <c r="F155" s="147" t="s">
        <v>600</v>
      </c>
      <c r="G155" s="148" t="s">
        <v>141</v>
      </c>
      <c r="H155" s="149">
        <v>3</v>
      </c>
      <c r="I155" s="150">
        <v>5.85</v>
      </c>
      <c r="J155" s="150">
        <f t="shared" si="10"/>
        <v>17.55</v>
      </c>
      <c r="K155" s="151"/>
      <c r="L155" s="152"/>
      <c r="M155" s="153" t="s">
        <v>1</v>
      </c>
      <c r="N155" s="154" t="s">
        <v>38</v>
      </c>
      <c r="O155" s="139">
        <v>0</v>
      </c>
      <c r="P155" s="139">
        <f t="shared" si="11"/>
        <v>0</v>
      </c>
      <c r="Q155" s="139">
        <v>0</v>
      </c>
      <c r="R155" s="139">
        <f t="shared" si="12"/>
        <v>0</v>
      </c>
      <c r="S155" s="139">
        <v>0</v>
      </c>
      <c r="T155" s="140">
        <f t="shared" si="13"/>
        <v>0</v>
      </c>
      <c r="AR155" s="141" t="s">
        <v>152</v>
      </c>
      <c r="AT155" s="141" t="s">
        <v>149</v>
      </c>
      <c r="AU155" s="141" t="s">
        <v>117</v>
      </c>
      <c r="AY155" s="13" t="s">
        <v>118</v>
      </c>
      <c r="BE155" s="142">
        <f t="shared" si="14"/>
        <v>0</v>
      </c>
      <c r="BF155" s="142">
        <f t="shared" si="15"/>
        <v>17.55</v>
      </c>
      <c r="BG155" s="142">
        <f t="shared" si="16"/>
        <v>0</v>
      </c>
      <c r="BH155" s="142">
        <f t="shared" si="17"/>
        <v>0</v>
      </c>
      <c r="BI155" s="142">
        <f t="shared" si="18"/>
        <v>0</v>
      </c>
      <c r="BJ155" s="13" t="s">
        <v>117</v>
      </c>
      <c r="BK155" s="142">
        <f t="shared" si="19"/>
        <v>17.55</v>
      </c>
      <c r="BL155" s="13" t="s">
        <v>123</v>
      </c>
      <c r="BM155" s="141" t="s">
        <v>242</v>
      </c>
    </row>
    <row r="156" spans="2:65" s="1" customFormat="1" ht="16.5" customHeight="1">
      <c r="B156" s="129"/>
      <c r="C156" s="130" t="s">
        <v>186</v>
      </c>
      <c r="D156" s="130" t="s">
        <v>119</v>
      </c>
      <c r="E156" s="131" t="s">
        <v>601</v>
      </c>
      <c r="F156" s="132" t="s">
        <v>602</v>
      </c>
      <c r="G156" s="133" t="s">
        <v>141</v>
      </c>
      <c r="H156" s="134">
        <v>5</v>
      </c>
      <c r="I156" s="135">
        <v>4.0999999999999996</v>
      </c>
      <c r="J156" s="135">
        <f t="shared" si="10"/>
        <v>20.5</v>
      </c>
      <c r="K156" s="136"/>
      <c r="L156" s="25"/>
      <c r="M156" s="137" t="s">
        <v>1</v>
      </c>
      <c r="N156" s="138" t="s">
        <v>38</v>
      </c>
      <c r="O156" s="139">
        <v>0</v>
      </c>
      <c r="P156" s="139">
        <f t="shared" si="11"/>
        <v>0</v>
      </c>
      <c r="Q156" s="139">
        <v>0</v>
      </c>
      <c r="R156" s="139">
        <f t="shared" si="12"/>
        <v>0</v>
      </c>
      <c r="S156" s="139">
        <v>0</v>
      </c>
      <c r="T156" s="140">
        <f t="shared" si="13"/>
        <v>0</v>
      </c>
      <c r="AR156" s="141" t="s">
        <v>123</v>
      </c>
      <c r="AT156" s="141" t="s">
        <v>119</v>
      </c>
      <c r="AU156" s="141" t="s">
        <v>117</v>
      </c>
      <c r="AY156" s="13" t="s">
        <v>118</v>
      </c>
      <c r="BE156" s="142">
        <f t="shared" si="14"/>
        <v>0</v>
      </c>
      <c r="BF156" s="142">
        <f t="shared" si="15"/>
        <v>20.5</v>
      </c>
      <c r="BG156" s="142">
        <f t="shared" si="16"/>
        <v>0</v>
      </c>
      <c r="BH156" s="142">
        <f t="shared" si="17"/>
        <v>0</v>
      </c>
      <c r="BI156" s="142">
        <f t="shared" si="18"/>
        <v>0</v>
      </c>
      <c r="BJ156" s="13" t="s">
        <v>117</v>
      </c>
      <c r="BK156" s="142">
        <f t="shared" si="19"/>
        <v>20.5</v>
      </c>
      <c r="BL156" s="13" t="s">
        <v>123</v>
      </c>
      <c r="BM156" s="141" t="s">
        <v>246</v>
      </c>
    </row>
    <row r="157" spans="2:65" s="1" customFormat="1" ht="24.2" customHeight="1">
      <c r="B157" s="129"/>
      <c r="C157" s="145" t="s">
        <v>247</v>
      </c>
      <c r="D157" s="145" t="s">
        <v>149</v>
      </c>
      <c r="E157" s="146" t="s">
        <v>603</v>
      </c>
      <c r="F157" s="147" t="s">
        <v>604</v>
      </c>
      <c r="G157" s="148" t="s">
        <v>141</v>
      </c>
      <c r="H157" s="149">
        <v>5</v>
      </c>
      <c r="I157" s="150">
        <v>9.1999999999999993</v>
      </c>
      <c r="J157" s="150">
        <f t="shared" si="10"/>
        <v>46</v>
      </c>
      <c r="K157" s="151"/>
      <c r="L157" s="152"/>
      <c r="M157" s="153" t="s">
        <v>1</v>
      </c>
      <c r="N157" s="154" t="s">
        <v>38</v>
      </c>
      <c r="O157" s="139">
        <v>0</v>
      </c>
      <c r="P157" s="139">
        <f t="shared" si="11"/>
        <v>0</v>
      </c>
      <c r="Q157" s="139">
        <v>0</v>
      </c>
      <c r="R157" s="139">
        <f t="shared" si="12"/>
        <v>0</v>
      </c>
      <c r="S157" s="139">
        <v>0</v>
      </c>
      <c r="T157" s="140">
        <f t="shared" si="13"/>
        <v>0</v>
      </c>
      <c r="AR157" s="141" t="s">
        <v>152</v>
      </c>
      <c r="AT157" s="141" t="s">
        <v>149</v>
      </c>
      <c r="AU157" s="141" t="s">
        <v>117</v>
      </c>
      <c r="AY157" s="13" t="s">
        <v>118</v>
      </c>
      <c r="BE157" s="142">
        <f t="shared" si="14"/>
        <v>0</v>
      </c>
      <c r="BF157" s="142">
        <f t="shared" si="15"/>
        <v>46</v>
      </c>
      <c r="BG157" s="142">
        <f t="shared" si="16"/>
        <v>0</v>
      </c>
      <c r="BH157" s="142">
        <f t="shared" si="17"/>
        <v>0</v>
      </c>
      <c r="BI157" s="142">
        <f t="shared" si="18"/>
        <v>0</v>
      </c>
      <c r="BJ157" s="13" t="s">
        <v>117</v>
      </c>
      <c r="BK157" s="142">
        <f t="shared" si="19"/>
        <v>46</v>
      </c>
      <c r="BL157" s="13" t="s">
        <v>123</v>
      </c>
      <c r="BM157" s="141" t="s">
        <v>250</v>
      </c>
    </row>
    <row r="158" spans="2:65" s="1" customFormat="1" ht="16.5" customHeight="1">
      <c r="B158" s="129"/>
      <c r="C158" s="130" t="s">
        <v>189</v>
      </c>
      <c r="D158" s="130" t="s">
        <v>119</v>
      </c>
      <c r="E158" s="131" t="s">
        <v>605</v>
      </c>
      <c r="F158" s="132" t="s">
        <v>606</v>
      </c>
      <c r="G158" s="133" t="s">
        <v>141</v>
      </c>
      <c r="H158" s="134">
        <v>2</v>
      </c>
      <c r="I158" s="135">
        <v>3.5</v>
      </c>
      <c r="J158" s="135">
        <f t="shared" si="10"/>
        <v>7</v>
      </c>
      <c r="K158" s="136"/>
      <c r="L158" s="25"/>
      <c r="M158" s="137" t="s">
        <v>1</v>
      </c>
      <c r="N158" s="138" t="s">
        <v>38</v>
      </c>
      <c r="O158" s="139">
        <v>0</v>
      </c>
      <c r="P158" s="139">
        <f t="shared" si="11"/>
        <v>0</v>
      </c>
      <c r="Q158" s="139">
        <v>0</v>
      </c>
      <c r="R158" s="139">
        <f t="shared" si="12"/>
        <v>0</v>
      </c>
      <c r="S158" s="139">
        <v>0</v>
      </c>
      <c r="T158" s="140">
        <f t="shared" si="13"/>
        <v>0</v>
      </c>
      <c r="AR158" s="141" t="s">
        <v>123</v>
      </c>
      <c r="AT158" s="141" t="s">
        <v>119</v>
      </c>
      <c r="AU158" s="141" t="s">
        <v>117</v>
      </c>
      <c r="AY158" s="13" t="s">
        <v>118</v>
      </c>
      <c r="BE158" s="142">
        <f t="shared" si="14"/>
        <v>0</v>
      </c>
      <c r="BF158" s="142">
        <f t="shared" si="15"/>
        <v>7</v>
      </c>
      <c r="BG158" s="142">
        <f t="shared" si="16"/>
        <v>0</v>
      </c>
      <c r="BH158" s="142">
        <f t="shared" si="17"/>
        <v>0</v>
      </c>
      <c r="BI158" s="142">
        <f t="shared" si="18"/>
        <v>0</v>
      </c>
      <c r="BJ158" s="13" t="s">
        <v>117</v>
      </c>
      <c r="BK158" s="142">
        <f t="shared" si="19"/>
        <v>7</v>
      </c>
      <c r="BL158" s="13" t="s">
        <v>123</v>
      </c>
      <c r="BM158" s="141" t="s">
        <v>253</v>
      </c>
    </row>
    <row r="159" spans="2:65" s="1" customFormat="1" ht="24.2" customHeight="1">
      <c r="B159" s="129"/>
      <c r="C159" s="145" t="s">
        <v>254</v>
      </c>
      <c r="D159" s="145" t="s">
        <v>149</v>
      </c>
      <c r="E159" s="146" t="s">
        <v>607</v>
      </c>
      <c r="F159" s="147" t="s">
        <v>608</v>
      </c>
      <c r="G159" s="148" t="s">
        <v>141</v>
      </c>
      <c r="H159" s="149">
        <v>2</v>
      </c>
      <c r="I159" s="150">
        <v>1.83</v>
      </c>
      <c r="J159" s="150">
        <f t="shared" si="10"/>
        <v>3.66</v>
      </c>
      <c r="K159" s="151"/>
      <c r="L159" s="152"/>
      <c r="M159" s="153" t="s">
        <v>1</v>
      </c>
      <c r="N159" s="154" t="s">
        <v>38</v>
      </c>
      <c r="O159" s="139">
        <v>0</v>
      </c>
      <c r="P159" s="139">
        <f t="shared" si="11"/>
        <v>0</v>
      </c>
      <c r="Q159" s="139">
        <v>0</v>
      </c>
      <c r="R159" s="139">
        <f t="shared" si="12"/>
        <v>0</v>
      </c>
      <c r="S159" s="139">
        <v>0</v>
      </c>
      <c r="T159" s="140">
        <f t="shared" si="13"/>
        <v>0</v>
      </c>
      <c r="AR159" s="141" t="s">
        <v>152</v>
      </c>
      <c r="AT159" s="141" t="s">
        <v>149</v>
      </c>
      <c r="AU159" s="141" t="s">
        <v>117</v>
      </c>
      <c r="AY159" s="13" t="s">
        <v>118</v>
      </c>
      <c r="BE159" s="142">
        <f t="shared" si="14"/>
        <v>0</v>
      </c>
      <c r="BF159" s="142">
        <f t="shared" si="15"/>
        <v>3.66</v>
      </c>
      <c r="BG159" s="142">
        <f t="shared" si="16"/>
        <v>0</v>
      </c>
      <c r="BH159" s="142">
        <f t="shared" si="17"/>
        <v>0</v>
      </c>
      <c r="BI159" s="142">
        <f t="shared" si="18"/>
        <v>0</v>
      </c>
      <c r="BJ159" s="13" t="s">
        <v>117</v>
      </c>
      <c r="BK159" s="142">
        <f t="shared" si="19"/>
        <v>3.66</v>
      </c>
      <c r="BL159" s="13" t="s">
        <v>123</v>
      </c>
      <c r="BM159" s="141" t="s">
        <v>257</v>
      </c>
    </row>
    <row r="160" spans="2:65" s="1" customFormat="1" ht="16.5" customHeight="1">
      <c r="B160" s="129"/>
      <c r="C160" s="130" t="s">
        <v>193</v>
      </c>
      <c r="D160" s="130" t="s">
        <v>119</v>
      </c>
      <c r="E160" s="131" t="s">
        <v>609</v>
      </c>
      <c r="F160" s="132" t="s">
        <v>610</v>
      </c>
      <c r="G160" s="133" t="s">
        <v>141</v>
      </c>
      <c r="H160" s="134">
        <v>3</v>
      </c>
      <c r="I160" s="135">
        <v>4.0999999999999996</v>
      </c>
      <c r="J160" s="135">
        <f t="shared" si="10"/>
        <v>12.3</v>
      </c>
      <c r="K160" s="136"/>
      <c r="L160" s="25"/>
      <c r="M160" s="137" t="s">
        <v>1</v>
      </c>
      <c r="N160" s="138" t="s">
        <v>38</v>
      </c>
      <c r="O160" s="139">
        <v>0</v>
      </c>
      <c r="P160" s="139">
        <f t="shared" si="11"/>
        <v>0</v>
      </c>
      <c r="Q160" s="139">
        <v>0</v>
      </c>
      <c r="R160" s="139">
        <f t="shared" si="12"/>
        <v>0</v>
      </c>
      <c r="S160" s="139">
        <v>0</v>
      </c>
      <c r="T160" s="140">
        <f t="shared" si="13"/>
        <v>0</v>
      </c>
      <c r="AR160" s="141" t="s">
        <v>123</v>
      </c>
      <c r="AT160" s="141" t="s">
        <v>119</v>
      </c>
      <c r="AU160" s="141" t="s">
        <v>117</v>
      </c>
      <c r="AY160" s="13" t="s">
        <v>118</v>
      </c>
      <c r="BE160" s="142">
        <f t="shared" si="14"/>
        <v>0</v>
      </c>
      <c r="BF160" s="142">
        <f t="shared" si="15"/>
        <v>12.3</v>
      </c>
      <c r="BG160" s="142">
        <f t="shared" si="16"/>
        <v>0</v>
      </c>
      <c r="BH160" s="142">
        <f t="shared" si="17"/>
        <v>0</v>
      </c>
      <c r="BI160" s="142">
        <f t="shared" si="18"/>
        <v>0</v>
      </c>
      <c r="BJ160" s="13" t="s">
        <v>117</v>
      </c>
      <c r="BK160" s="142">
        <f t="shared" si="19"/>
        <v>12.3</v>
      </c>
      <c r="BL160" s="13" t="s">
        <v>123</v>
      </c>
      <c r="BM160" s="141" t="s">
        <v>260</v>
      </c>
    </row>
    <row r="161" spans="2:65" s="1" customFormat="1" ht="24.2" customHeight="1">
      <c r="B161" s="129"/>
      <c r="C161" s="145" t="s">
        <v>261</v>
      </c>
      <c r="D161" s="145" t="s">
        <v>149</v>
      </c>
      <c r="E161" s="146" t="s">
        <v>611</v>
      </c>
      <c r="F161" s="147" t="s">
        <v>612</v>
      </c>
      <c r="G161" s="148" t="s">
        <v>141</v>
      </c>
      <c r="H161" s="149">
        <v>3</v>
      </c>
      <c r="I161" s="150">
        <v>5.3</v>
      </c>
      <c r="J161" s="150">
        <f t="shared" si="10"/>
        <v>15.9</v>
      </c>
      <c r="K161" s="151"/>
      <c r="L161" s="152"/>
      <c r="M161" s="153" t="s">
        <v>1</v>
      </c>
      <c r="N161" s="154" t="s">
        <v>38</v>
      </c>
      <c r="O161" s="139">
        <v>0</v>
      </c>
      <c r="P161" s="139">
        <f t="shared" si="11"/>
        <v>0</v>
      </c>
      <c r="Q161" s="139">
        <v>0</v>
      </c>
      <c r="R161" s="139">
        <f t="shared" si="12"/>
        <v>0</v>
      </c>
      <c r="S161" s="139">
        <v>0</v>
      </c>
      <c r="T161" s="140">
        <f t="shared" si="13"/>
        <v>0</v>
      </c>
      <c r="AR161" s="141" t="s">
        <v>152</v>
      </c>
      <c r="AT161" s="141" t="s">
        <v>149</v>
      </c>
      <c r="AU161" s="141" t="s">
        <v>117</v>
      </c>
      <c r="AY161" s="13" t="s">
        <v>118</v>
      </c>
      <c r="BE161" s="142">
        <f t="shared" si="14"/>
        <v>0</v>
      </c>
      <c r="BF161" s="142">
        <f t="shared" si="15"/>
        <v>15.9</v>
      </c>
      <c r="BG161" s="142">
        <f t="shared" si="16"/>
        <v>0</v>
      </c>
      <c r="BH161" s="142">
        <f t="shared" si="17"/>
        <v>0</v>
      </c>
      <c r="BI161" s="142">
        <f t="shared" si="18"/>
        <v>0</v>
      </c>
      <c r="BJ161" s="13" t="s">
        <v>117</v>
      </c>
      <c r="BK161" s="142">
        <f t="shared" si="19"/>
        <v>15.9</v>
      </c>
      <c r="BL161" s="13" t="s">
        <v>123</v>
      </c>
      <c r="BM161" s="141" t="s">
        <v>264</v>
      </c>
    </row>
    <row r="162" spans="2:65" s="1" customFormat="1" ht="16.5" customHeight="1">
      <c r="B162" s="129"/>
      <c r="C162" s="130" t="s">
        <v>196</v>
      </c>
      <c r="D162" s="130" t="s">
        <v>119</v>
      </c>
      <c r="E162" s="131" t="s">
        <v>613</v>
      </c>
      <c r="F162" s="132" t="s">
        <v>614</v>
      </c>
      <c r="G162" s="133" t="s">
        <v>141</v>
      </c>
      <c r="H162" s="134">
        <v>2</v>
      </c>
      <c r="I162" s="135">
        <v>2.5</v>
      </c>
      <c r="J162" s="135">
        <f t="shared" si="10"/>
        <v>5</v>
      </c>
      <c r="K162" s="136"/>
      <c r="L162" s="25"/>
      <c r="M162" s="137" t="s">
        <v>1</v>
      </c>
      <c r="N162" s="138" t="s">
        <v>38</v>
      </c>
      <c r="O162" s="139">
        <v>0</v>
      </c>
      <c r="P162" s="139">
        <f t="shared" si="11"/>
        <v>0</v>
      </c>
      <c r="Q162" s="139">
        <v>0</v>
      </c>
      <c r="R162" s="139">
        <f t="shared" si="12"/>
        <v>0</v>
      </c>
      <c r="S162" s="139">
        <v>0</v>
      </c>
      <c r="T162" s="140">
        <f t="shared" si="13"/>
        <v>0</v>
      </c>
      <c r="AR162" s="141" t="s">
        <v>123</v>
      </c>
      <c r="AT162" s="141" t="s">
        <v>119</v>
      </c>
      <c r="AU162" s="141" t="s">
        <v>117</v>
      </c>
      <c r="AY162" s="13" t="s">
        <v>118</v>
      </c>
      <c r="BE162" s="142">
        <f t="shared" si="14"/>
        <v>0</v>
      </c>
      <c r="BF162" s="142">
        <f t="shared" si="15"/>
        <v>5</v>
      </c>
      <c r="BG162" s="142">
        <f t="shared" si="16"/>
        <v>0</v>
      </c>
      <c r="BH162" s="142">
        <f t="shared" si="17"/>
        <v>0</v>
      </c>
      <c r="BI162" s="142">
        <f t="shared" si="18"/>
        <v>0</v>
      </c>
      <c r="BJ162" s="13" t="s">
        <v>117</v>
      </c>
      <c r="BK162" s="142">
        <f t="shared" si="19"/>
        <v>5</v>
      </c>
      <c r="BL162" s="13" t="s">
        <v>123</v>
      </c>
      <c r="BM162" s="141" t="s">
        <v>267</v>
      </c>
    </row>
    <row r="163" spans="2:65" s="1" customFormat="1" ht="33" customHeight="1">
      <c r="B163" s="129"/>
      <c r="C163" s="145" t="s">
        <v>268</v>
      </c>
      <c r="D163" s="145" t="s">
        <v>149</v>
      </c>
      <c r="E163" s="146" t="s">
        <v>615</v>
      </c>
      <c r="F163" s="147" t="s">
        <v>616</v>
      </c>
      <c r="G163" s="148" t="s">
        <v>141</v>
      </c>
      <c r="H163" s="149">
        <v>2</v>
      </c>
      <c r="I163" s="150">
        <v>1.92</v>
      </c>
      <c r="J163" s="150">
        <f t="shared" si="10"/>
        <v>3.84</v>
      </c>
      <c r="K163" s="151"/>
      <c r="L163" s="152"/>
      <c r="M163" s="153" t="s">
        <v>1</v>
      </c>
      <c r="N163" s="154" t="s">
        <v>38</v>
      </c>
      <c r="O163" s="139">
        <v>0</v>
      </c>
      <c r="P163" s="139">
        <f t="shared" si="11"/>
        <v>0</v>
      </c>
      <c r="Q163" s="139">
        <v>0</v>
      </c>
      <c r="R163" s="139">
        <f t="shared" si="12"/>
        <v>0</v>
      </c>
      <c r="S163" s="139">
        <v>0</v>
      </c>
      <c r="T163" s="140">
        <f t="shared" si="13"/>
        <v>0</v>
      </c>
      <c r="AR163" s="141" t="s">
        <v>152</v>
      </c>
      <c r="AT163" s="141" t="s">
        <v>149</v>
      </c>
      <c r="AU163" s="141" t="s">
        <v>117</v>
      </c>
      <c r="AY163" s="13" t="s">
        <v>118</v>
      </c>
      <c r="BE163" s="142">
        <f t="shared" si="14"/>
        <v>0</v>
      </c>
      <c r="BF163" s="142">
        <f t="shared" si="15"/>
        <v>3.84</v>
      </c>
      <c r="BG163" s="142">
        <f t="shared" si="16"/>
        <v>0</v>
      </c>
      <c r="BH163" s="142">
        <f t="shared" si="17"/>
        <v>0</v>
      </c>
      <c r="BI163" s="142">
        <f t="shared" si="18"/>
        <v>0</v>
      </c>
      <c r="BJ163" s="13" t="s">
        <v>117</v>
      </c>
      <c r="BK163" s="142">
        <f t="shared" si="19"/>
        <v>3.84</v>
      </c>
      <c r="BL163" s="13" t="s">
        <v>123</v>
      </c>
      <c r="BM163" s="141" t="s">
        <v>271</v>
      </c>
    </row>
    <row r="164" spans="2:65" s="1" customFormat="1" ht="21.75" customHeight="1">
      <c r="B164" s="129"/>
      <c r="C164" s="130" t="s">
        <v>200</v>
      </c>
      <c r="D164" s="130" t="s">
        <v>119</v>
      </c>
      <c r="E164" s="131" t="s">
        <v>617</v>
      </c>
      <c r="F164" s="132" t="s">
        <v>618</v>
      </c>
      <c r="G164" s="133" t="s">
        <v>141</v>
      </c>
      <c r="H164" s="134">
        <v>8</v>
      </c>
      <c r="I164" s="135">
        <v>3</v>
      </c>
      <c r="J164" s="135">
        <f t="shared" si="10"/>
        <v>24</v>
      </c>
      <c r="K164" s="136"/>
      <c r="L164" s="25"/>
      <c r="M164" s="137" t="s">
        <v>1</v>
      </c>
      <c r="N164" s="138" t="s">
        <v>38</v>
      </c>
      <c r="O164" s="139">
        <v>0</v>
      </c>
      <c r="P164" s="139">
        <f t="shared" si="11"/>
        <v>0</v>
      </c>
      <c r="Q164" s="139">
        <v>0</v>
      </c>
      <c r="R164" s="139">
        <f t="shared" si="12"/>
        <v>0</v>
      </c>
      <c r="S164" s="139">
        <v>0</v>
      </c>
      <c r="T164" s="140">
        <f t="shared" si="13"/>
        <v>0</v>
      </c>
      <c r="AR164" s="141" t="s">
        <v>123</v>
      </c>
      <c r="AT164" s="141" t="s">
        <v>119</v>
      </c>
      <c r="AU164" s="141" t="s">
        <v>117</v>
      </c>
      <c r="AY164" s="13" t="s">
        <v>118</v>
      </c>
      <c r="BE164" s="142">
        <f t="shared" si="14"/>
        <v>0</v>
      </c>
      <c r="BF164" s="142">
        <f t="shared" si="15"/>
        <v>24</v>
      </c>
      <c r="BG164" s="142">
        <f t="shared" si="16"/>
        <v>0</v>
      </c>
      <c r="BH164" s="142">
        <f t="shared" si="17"/>
        <v>0</v>
      </c>
      <c r="BI164" s="142">
        <f t="shared" si="18"/>
        <v>0</v>
      </c>
      <c r="BJ164" s="13" t="s">
        <v>117</v>
      </c>
      <c r="BK164" s="142">
        <f t="shared" si="19"/>
        <v>24</v>
      </c>
      <c r="BL164" s="13" t="s">
        <v>123</v>
      </c>
      <c r="BM164" s="141" t="s">
        <v>274</v>
      </c>
    </row>
    <row r="165" spans="2:65" s="1" customFormat="1" ht="33" customHeight="1">
      <c r="B165" s="129"/>
      <c r="C165" s="145" t="s">
        <v>275</v>
      </c>
      <c r="D165" s="145" t="s">
        <v>149</v>
      </c>
      <c r="E165" s="146" t="s">
        <v>619</v>
      </c>
      <c r="F165" s="147" t="s">
        <v>620</v>
      </c>
      <c r="G165" s="148" t="s">
        <v>141</v>
      </c>
      <c r="H165" s="149">
        <v>8</v>
      </c>
      <c r="I165" s="150">
        <v>2.61</v>
      </c>
      <c r="J165" s="150">
        <f t="shared" si="10"/>
        <v>20.88</v>
      </c>
      <c r="K165" s="151"/>
      <c r="L165" s="152"/>
      <c r="M165" s="153" t="s">
        <v>1</v>
      </c>
      <c r="N165" s="154" t="s">
        <v>38</v>
      </c>
      <c r="O165" s="139">
        <v>0</v>
      </c>
      <c r="P165" s="139">
        <f t="shared" si="11"/>
        <v>0</v>
      </c>
      <c r="Q165" s="139">
        <v>0</v>
      </c>
      <c r="R165" s="139">
        <f t="shared" si="12"/>
        <v>0</v>
      </c>
      <c r="S165" s="139">
        <v>0</v>
      </c>
      <c r="T165" s="140">
        <f t="shared" si="13"/>
        <v>0</v>
      </c>
      <c r="AR165" s="141" t="s">
        <v>152</v>
      </c>
      <c r="AT165" s="141" t="s">
        <v>149</v>
      </c>
      <c r="AU165" s="141" t="s">
        <v>117</v>
      </c>
      <c r="AY165" s="13" t="s">
        <v>118</v>
      </c>
      <c r="BE165" s="142">
        <f t="shared" si="14"/>
        <v>0</v>
      </c>
      <c r="BF165" s="142">
        <f t="shared" si="15"/>
        <v>20.88</v>
      </c>
      <c r="BG165" s="142">
        <f t="shared" si="16"/>
        <v>0</v>
      </c>
      <c r="BH165" s="142">
        <f t="shared" si="17"/>
        <v>0</v>
      </c>
      <c r="BI165" s="142">
        <f t="shared" si="18"/>
        <v>0</v>
      </c>
      <c r="BJ165" s="13" t="s">
        <v>117</v>
      </c>
      <c r="BK165" s="142">
        <f t="shared" si="19"/>
        <v>20.88</v>
      </c>
      <c r="BL165" s="13" t="s">
        <v>123</v>
      </c>
      <c r="BM165" s="141" t="s">
        <v>278</v>
      </c>
    </row>
    <row r="166" spans="2:65" s="1" customFormat="1" ht="16.5" customHeight="1">
      <c r="B166" s="129"/>
      <c r="C166" s="130" t="s">
        <v>203</v>
      </c>
      <c r="D166" s="130" t="s">
        <v>119</v>
      </c>
      <c r="E166" s="131" t="s">
        <v>621</v>
      </c>
      <c r="F166" s="132" t="s">
        <v>622</v>
      </c>
      <c r="G166" s="133" t="s">
        <v>141</v>
      </c>
      <c r="H166" s="134">
        <v>1</v>
      </c>
      <c r="I166" s="135">
        <v>5.74</v>
      </c>
      <c r="J166" s="135">
        <f t="shared" si="10"/>
        <v>5.74</v>
      </c>
      <c r="K166" s="136"/>
      <c r="L166" s="25"/>
      <c r="M166" s="137" t="s">
        <v>1</v>
      </c>
      <c r="N166" s="138" t="s">
        <v>38</v>
      </c>
      <c r="O166" s="139">
        <v>0</v>
      </c>
      <c r="P166" s="139">
        <f t="shared" si="11"/>
        <v>0</v>
      </c>
      <c r="Q166" s="139">
        <v>0</v>
      </c>
      <c r="R166" s="139">
        <f t="shared" si="12"/>
        <v>0</v>
      </c>
      <c r="S166" s="139">
        <v>0</v>
      </c>
      <c r="T166" s="140">
        <f t="shared" si="13"/>
        <v>0</v>
      </c>
      <c r="AR166" s="141" t="s">
        <v>123</v>
      </c>
      <c r="AT166" s="141" t="s">
        <v>119</v>
      </c>
      <c r="AU166" s="141" t="s">
        <v>117</v>
      </c>
      <c r="AY166" s="13" t="s">
        <v>118</v>
      </c>
      <c r="BE166" s="142">
        <f t="shared" si="14"/>
        <v>0</v>
      </c>
      <c r="BF166" s="142">
        <f t="shared" si="15"/>
        <v>5.74</v>
      </c>
      <c r="BG166" s="142">
        <f t="shared" si="16"/>
        <v>0</v>
      </c>
      <c r="BH166" s="142">
        <f t="shared" si="17"/>
        <v>0</v>
      </c>
      <c r="BI166" s="142">
        <f t="shared" si="18"/>
        <v>0</v>
      </c>
      <c r="BJ166" s="13" t="s">
        <v>117</v>
      </c>
      <c r="BK166" s="142">
        <f t="shared" si="19"/>
        <v>5.74</v>
      </c>
      <c r="BL166" s="13" t="s">
        <v>123</v>
      </c>
      <c r="BM166" s="141" t="s">
        <v>281</v>
      </c>
    </row>
    <row r="167" spans="2:65" s="1" customFormat="1" ht="24.2" customHeight="1">
      <c r="B167" s="129"/>
      <c r="C167" s="145" t="s">
        <v>282</v>
      </c>
      <c r="D167" s="145" t="s">
        <v>149</v>
      </c>
      <c r="E167" s="146" t="s">
        <v>623</v>
      </c>
      <c r="F167" s="147" t="s">
        <v>624</v>
      </c>
      <c r="G167" s="148" t="s">
        <v>141</v>
      </c>
      <c r="H167" s="149">
        <v>1</v>
      </c>
      <c r="I167" s="150">
        <v>3.5</v>
      </c>
      <c r="J167" s="150">
        <f t="shared" si="10"/>
        <v>3.5</v>
      </c>
      <c r="K167" s="151"/>
      <c r="L167" s="152"/>
      <c r="M167" s="153" t="s">
        <v>1</v>
      </c>
      <c r="N167" s="154" t="s">
        <v>38</v>
      </c>
      <c r="O167" s="139">
        <v>0</v>
      </c>
      <c r="P167" s="139">
        <f t="shared" si="11"/>
        <v>0</v>
      </c>
      <c r="Q167" s="139">
        <v>0</v>
      </c>
      <c r="R167" s="139">
        <f t="shared" si="12"/>
        <v>0</v>
      </c>
      <c r="S167" s="139">
        <v>0</v>
      </c>
      <c r="T167" s="140">
        <f t="shared" si="13"/>
        <v>0</v>
      </c>
      <c r="AR167" s="141" t="s">
        <v>152</v>
      </c>
      <c r="AT167" s="141" t="s">
        <v>149</v>
      </c>
      <c r="AU167" s="141" t="s">
        <v>117</v>
      </c>
      <c r="AY167" s="13" t="s">
        <v>118</v>
      </c>
      <c r="BE167" s="142">
        <f t="shared" si="14"/>
        <v>0</v>
      </c>
      <c r="BF167" s="142">
        <f t="shared" si="15"/>
        <v>3.5</v>
      </c>
      <c r="BG167" s="142">
        <f t="shared" si="16"/>
        <v>0</v>
      </c>
      <c r="BH167" s="142">
        <f t="shared" si="17"/>
        <v>0</v>
      </c>
      <c r="BI167" s="142">
        <f t="shared" si="18"/>
        <v>0</v>
      </c>
      <c r="BJ167" s="13" t="s">
        <v>117</v>
      </c>
      <c r="BK167" s="142">
        <f t="shared" si="19"/>
        <v>3.5</v>
      </c>
      <c r="BL167" s="13" t="s">
        <v>123</v>
      </c>
      <c r="BM167" s="141" t="s">
        <v>285</v>
      </c>
    </row>
    <row r="168" spans="2:65" s="1" customFormat="1" ht="16.5" customHeight="1">
      <c r="B168" s="129"/>
      <c r="C168" s="130" t="s">
        <v>207</v>
      </c>
      <c r="D168" s="130" t="s">
        <v>119</v>
      </c>
      <c r="E168" s="131" t="s">
        <v>625</v>
      </c>
      <c r="F168" s="132" t="s">
        <v>626</v>
      </c>
      <c r="G168" s="133" t="s">
        <v>141</v>
      </c>
      <c r="H168" s="134">
        <v>4</v>
      </c>
      <c r="I168" s="135">
        <v>6.5</v>
      </c>
      <c r="J168" s="135">
        <f t="shared" si="10"/>
        <v>26</v>
      </c>
      <c r="K168" s="136"/>
      <c r="L168" s="25"/>
      <c r="M168" s="137" t="s">
        <v>1</v>
      </c>
      <c r="N168" s="138" t="s">
        <v>38</v>
      </c>
      <c r="O168" s="139">
        <v>0</v>
      </c>
      <c r="P168" s="139">
        <f t="shared" si="11"/>
        <v>0</v>
      </c>
      <c r="Q168" s="139">
        <v>0</v>
      </c>
      <c r="R168" s="139">
        <f t="shared" si="12"/>
        <v>0</v>
      </c>
      <c r="S168" s="139">
        <v>0</v>
      </c>
      <c r="T168" s="140">
        <f t="shared" si="13"/>
        <v>0</v>
      </c>
      <c r="AR168" s="141" t="s">
        <v>123</v>
      </c>
      <c r="AT168" s="141" t="s">
        <v>119</v>
      </c>
      <c r="AU168" s="141" t="s">
        <v>117</v>
      </c>
      <c r="AY168" s="13" t="s">
        <v>118</v>
      </c>
      <c r="BE168" s="142">
        <f t="shared" si="14"/>
        <v>0</v>
      </c>
      <c r="BF168" s="142">
        <f t="shared" si="15"/>
        <v>26</v>
      </c>
      <c r="BG168" s="142">
        <f t="shared" si="16"/>
        <v>0</v>
      </c>
      <c r="BH168" s="142">
        <f t="shared" si="17"/>
        <v>0</v>
      </c>
      <c r="BI168" s="142">
        <f t="shared" si="18"/>
        <v>0</v>
      </c>
      <c r="BJ168" s="13" t="s">
        <v>117</v>
      </c>
      <c r="BK168" s="142">
        <f t="shared" si="19"/>
        <v>26</v>
      </c>
      <c r="BL168" s="13" t="s">
        <v>123</v>
      </c>
      <c r="BM168" s="141" t="s">
        <v>288</v>
      </c>
    </row>
    <row r="169" spans="2:65" s="1" customFormat="1" ht="24.2" customHeight="1">
      <c r="B169" s="129"/>
      <c r="C169" s="145" t="s">
        <v>289</v>
      </c>
      <c r="D169" s="145" t="s">
        <v>149</v>
      </c>
      <c r="E169" s="146" t="s">
        <v>627</v>
      </c>
      <c r="F169" s="147" t="s">
        <v>628</v>
      </c>
      <c r="G169" s="148" t="s">
        <v>141</v>
      </c>
      <c r="H169" s="149">
        <v>4</v>
      </c>
      <c r="I169" s="150">
        <v>4.25</v>
      </c>
      <c r="J169" s="150">
        <f t="shared" si="10"/>
        <v>17</v>
      </c>
      <c r="K169" s="151"/>
      <c r="L169" s="152"/>
      <c r="M169" s="153" t="s">
        <v>1</v>
      </c>
      <c r="N169" s="154" t="s">
        <v>38</v>
      </c>
      <c r="O169" s="139">
        <v>0</v>
      </c>
      <c r="P169" s="139">
        <f t="shared" si="11"/>
        <v>0</v>
      </c>
      <c r="Q169" s="139">
        <v>0</v>
      </c>
      <c r="R169" s="139">
        <f t="shared" si="12"/>
        <v>0</v>
      </c>
      <c r="S169" s="139">
        <v>0</v>
      </c>
      <c r="T169" s="140">
        <f t="shared" si="13"/>
        <v>0</v>
      </c>
      <c r="AR169" s="141" t="s">
        <v>152</v>
      </c>
      <c r="AT169" s="141" t="s">
        <v>149</v>
      </c>
      <c r="AU169" s="141" t="s">
        <v>117</v>
      </c>
      <c r="AY169" s="13" t="s">
        <v>118</v>
      </c>
      <c r="BE169" s="142">
        <f t="shared" si="14"/>
        <v>0</v>
      </c>
      <c r="BF169" s="142">
        <f t="shared" si="15"/>
        <v>17</v>
      </c>
      <c r="BG169" s="142">
        <f t="shared" si="16"/>
        <v>0</v>
      </c>
      <c r="BH169" s="142">
        <f t="shared" si="17"/>
        <v>0</v>
      </c>
      <c r="BI169" s="142">
        <f t="shared" si="18"/>
        <v>0</v>
      </c>
      <c r="BJ169" s="13" t="s">
        <v>117</v>
      </c>
      <c r="BK169" s="142">
        <f t="shared" si="19"/>
        <v>17</v>
      </c>
      <c r="BL169" s="13" t="s">
        <v>123</v>
      </c>
      <c r="BM169" s="141" t="s">
        <v>292</v>
      </c>
    </row>
    <row r="170" spans="2:65" s="1" customFormat="1" ht="16.5" customHeight="1">
      <c r="B170" s="129"/>
      <c r="C170" s="145" t="s">
        <v>210</v>
      </c>
      <c r="D170" s="145" t="s">
        <v>149</v>
      </c>
      <c r="E170" s="146" t="s">
        <v>629</v>
      </c>
      <c r="F170" s="147" t="s">
        <v>630</v>
      </c>
      <c r="G170" s="148" t="s">
        <v>141</v>
      </c>
      <c r="H170" s="149">
        <v>16</v>
      </c>
      <c r="I170" s="150">
        <v>4.8600000000000003</v>
      </c>
      <c r="J170" s="150">
        <f t="shared" si="10"/>
        <v>77.760000000000005</v>
      </c>
      <c r="K170" s="151"/>
      <c r="L170" s="152"/>
      <c r="M170" s="153" t="s">
        <v>1</v>
      </c>
      <c r="N170" s="154" t="s">
        <v>38</v>
      </c>
      <c r="O170" s="139">
        <v>0</v>
      </c>
      <c r="P170" s="139">
        <f t="shared" si="11"/>
        <v>0</v>
      </c>
      <c r="Q170" s="139">
        <v>0</v>
      </c>
      <c r="R170" s="139">
        <f t="shared" si="12"/>
        <v>0</v>
      </c>
      <c r="S170" s="139">
        <v>0</v>
      </c>
      <c r="T170" s="140">
        <f t="shared" si="13"/>
        <v>0</v>
      </c>
      <c r="AR170" s="141" t="s">
        <v>152</v>
      </c>
      <c r="AT170" s="141" t="s">
        <v>149</v>
      </c>
      <c r="AU170" s="141" t="s">
        <v>117</v>
      </c>
      <c r="AY170" s="13" t="s">
        <v>118</v>
      </c>
      <c r="BE170" s="142">
        <f t="shared" si="14"/>
        <v>0</v>
      </c>
      <c r="BF170" s="142">
        <f t="shared" si="15"/>
        <v>77.760000000000005</v>
      </c>
      <c r="BG170" s="142">
        <f t="shared" si="16"/>
        <v>0</v>
      </c>
      <c r="BH170" s="142">
        <f t="shared" si="17"/>
        <v>0</v>
      </c>
      <c r="BI170" s="142">
        <f t="shared" si="18"/>
        <v>0</v>
      </c>
      <c r="BJ170" s="13" t="s">
        <v>117</v>
      </c>
      <c r="BK170" s="142">
        <f t="shared" si="19"/>
        <v>77.760000000000005</v>
      </c>
      <c r="BL170" s="13" t="s">
        <v>123</v>
      </c>
      <c r="BM170" s="141" t="s">
        <v>295</v>
      </c>
    </row>
    <row r="171" spans="2:65" s="1" customFormat="1" ht="16.5" customHeight="1">
      <c r="B171" s="129"/>
      <c r="C171" s="145" t="s">
        <v>388</v>
      </c>
      <c r="D171" s="145" t="s">
        <v>149</v>
      </c>
      <c r="E171" s="146" t="s">
        <v>631</v>
      </c>
      <c r="F171" s="147" t="s">
        <v>632</v>
      </c>
      <c r="G171" s="148" t="s">
        <v>141</v>
      </c>
      <c r="H171" s="149">
        <v>5</v>
      </c>
      <c r="I171" s="150">
        <v>1.42</v>
      </c>
      <c r="J171" s="150">
        <f t="shared" si="10"/>
        <v>7.1</v>
      </c>
      <c r="K171" s="151"/>
      <c r="L171" s="152"/>
      <c r="M171" s="153" t="s">
        <v>1</v>
      </c>
      <c r="N171" s="154" t="s">
        <v>38</v>
      </c>
      <c r="O171" s="139">
        <v>0</v>
      </c>
      <c r="P171" s="139">
        <f t="shared" si="11"/>
        <v>0</v>
      </c>
      <c r="Q171" s="139">
        <v>0</v>
      </c>
      <c r="R171" s="139">
        <f t="shared" si="12"/>
        <v>0</v>
      </c>
      <c r="S171" s="139">
        <v>0</v>
      </c>
      <c r="T171" s="140">
        <f t="shared" si="13"/>
        <v>0</v>
      </c>
      <c r="AR171" s="141" t="s">
        <v>152</v>
      </c>
      <c r="AT171" s="141" t="s">
        <v>149</v>
      </c>
      <c r="AU171" s="141" t="s">
        <v>117</v>
      </c>
      <c r="AY171" s="13" t="s">
        <v>118</v>
      </c>
      <c r="BE171" s="142">
        <f t="shared" si="14"/>
        <v>0</v>
      </c>
      <c r="BF171" s="142">
        <f t="shared" si="15"/>
        <v>7.1</v>
      </c>
      <c r="BG171" s="142">
        <f t="shared" si="16"/>
        <v>0</v>
      </c>
      <c r="BH171" s="142">
        <f t="shared" si="17"/>
        <v>0</v>
      </c>
      <c r="BI171" s="142">
        <f t="shared" si="18"/>
        <v>0</v>
      </c>
      <c r="BJ171" s="13" t="s">
        <v>117</v>
      </c>
      <c r="BK171" s="142">
        <f t="shared" si="19"/>
        <v>7.1</v>
      </c>
      <c r="BL171" s="13" t="s">
        <v>123</v>
      </c>
      <c r="BM171" s="141" t="s">
        <v>391</v>
      </c>
    </row>
    <row r="172" spans="2:65" s="1" customFormat="1" ht="16.5" customHeight="1">
      <c r="B172" s="129"/>
      <c r="C172" s="145" t="s">
        <v>214</v>
      </c>
      <c r="D172" s="145" t="s">
        <v>149</v>
      </c>
      <c r="E172" s="146" t="s">
        <v>633</v>
      </c>
      <c r="F172" s="147" t="s">
        <v>634</v>
      </c>
      <c r="G172" s="148" t="s">
        <v>141</v>
      </c>
      <c r="H172" s="149">
        <v>21</v>
      </c>
      <c r="I172" s="150">
        <v>1</v>
      </c>
      <c r="J172" s="150">
        <f t="shared" si="10"/>
        <v>21</v>
      </c>
      <c r="K172" s="151"/>
      <c r="L172" s="152"/>
      <c r="M172" s="153" t="s">
        <v>1</v>
      </c>
      <c r="N172" s="154" t="s">
        <v>38</v>
      </c>
      <c r="O172" s="139">
        <v>0</v>
      </c>
      <c r="P172" s="139">
        <f t="shared" si="11"/>
        <v>0</v>
      </c>
      <c r="Q172" s="139">
        <v>0</v>
      </c>
      <c r="R172" s="139">
        <f t="shared" si="12"/>
        <v>0</v>
      </c>
      <c r="S172" s="139">
        <v>0</v>
      </c>
      <c r="T172" s="140">
        <f t="shared" si="13"/>
        <v>0</v>
      </c>
      <c r="AR172" s="141" t="s">
        <v>152</v>
      </c>
      <c r="AT172" s="141" t="s">
        <v>149</v>
      </c>
      <c r="AU172" s="141" t="s">
        <v>117</v>
      </c>
      <c r="AY172" s="13" t="s">
        <v>118</v>
      </c>
      <c r="BE172" s="142">
        <f t="shared" si="14"/>
        <v>0</v>
      </c>
      <c r="BF172" s="142">
        <f t="shared" si="15"/>
        <v>21</v>
      </c>
      <c r="BG172" s="142">
        <f t="shared" si="16"/>
        <v>0</v>
      </c>
      <c r="BH172" s="142">
        <f t="shared" si="17"/>
        <v>0</v>
      </c>
      <c r="BI172" s="142">
        <f t="shared" si="18"/>
        <v>0</v>
      </c>
      <c r="BJ172" s="13" t="s">
        <v>117</v>
      </c>
      <c r="BK172" s="142">
        <f t="shared" si="19"/>
        <v>21</v>
      </c>
      <c r="BL172" s="13" t="s">
        <v>123</v>
      </c>
      <c r="BM172" s="141" t="s">
        <v>394</v>
      </c>
    </row>
    <row r="173" spans="2:65" s="1" customFormat="1" ht="16.5" customHeight="1">
      <c r="B173" s="129"/>
      <c r="C173" s="145">
        <v>51</v>
      </c>
      <c r="D173" s="145" t="s">
        <v>149</v>
      </c>
      <c r="E173" s="146" t="s">
        <v>666</v>
      </c>
      <c r="F173" s="147" t="s">
        <v>665</v>
      </c>
      <c r="G173" s="148" t="s">
        <v>141</v>
      </c>
      <c r="H173" s="149">
        <v>1</v>
      </c>
      <c r="I173" s="150">
        <v>41.25</v>
      </c>
      <c r="J173" s="150">
        <f t="shared" ref="J173" si="20">ROUND(I173*H173,2)</f>
        <v>41.25</v>
      </c>
      <c r="K173" s="151"/>
      <c r="L173" s="152"/>
      <c r="M173" s="153"/>
      <c r="N173" s="154"/>
      <c r="O173" s="139"/>
      <c r="P173" s="139"/>
      <c r="Q173" s="139"/>
      <c r="R173" s="139"/>
      <c r="S173" s="139"/>
      <c r="T173" s="140"/>
      <c r="AR173" s="141"/>
      <c r="AT173" s="141"/>
      <c r="AU173" s="141"/>
      <c r="AY173" s="13"/>
      <c r="BE173" s="142"/>
      <c r="BF173" s="142"/>
      <c r="BG173" s="142"/>
      <c r="BH173" s="142"/>
      <c r="BI173" s="142"/>
      <c r="BJ173" s="13"/>
      <c r="BK173" s="142">
        <f>J173</f>
        <v>41.25</v>
      </c>
      <c r="BL173" s="13"/>
      <c r="BM173" s="141"/>
    </row>
    <row r="174" spans="2:65" s="1" customFormat="1" ht="24.2" customHeight="1">
      <c r="B174" s="129"/>
      <c r="C174" s="130">
        <v>52</v>
      </c>
      <c r="D174" s="130" t="s">
        <v>119</v>
      </c>
      <c r="E174" s="131" t="s">
        <v>635</v>
      </c>
      <c r="F174" s="132" t="s">
        <v>636</v>
      </c>
      <c r="G174" s="133" t="s">
        <v>122</v>
      </c>
      <c r="H174" s="134">
        <v>17</v>
      </c>
      <c r="I174" s="135">
        <v>1</v>
      </c>
      <c r="J174" s="135">
        <f t="shared" si="10"/>
        <v>17</v>
      </c>
      <c r="K174" s="136"/>
      <c r="L174" s="25"/>
      <c r="M174" s="137" t="s">
        <v>1</v>
      </c>
      <c r="N174" s="138" t="s">
        <v>38</v>
      </c>
      <c r="O174" s="139">
        <v>0</v>
      </c>
      <c r="P174" s="139">
        <f t="shared" si="11"/>
        <v>0</v>
      </c>
      <c r="Q174" s="139">
        <v>0</v>
      </c>
      <c r="R174" s="139">
        <f t="shared" si="12"/>
        <v>0</v>
      </c>
      <c r="S174" s="139">
        <v>0</v>
      </c>
      <c r="T174" s="140">
        <f t="shared" si="13"/>
        <v>0</v>
      </c>
      <c r="AR174" s="141" t="s">
        <v>123</v>
      </c>
      <c r="AT174" s="141" t="s">
        <v>119</v>
      </c>
      <c r="AU174" s="141" t="s">
        <v>117</v>
      </c>
      <c r="AY174" s="13" t="s">
        <v>118</v>
      </c>
      <c r="BE174" s="142">
        <f t="shared" si="14"/>
        <v>0</v>
      </c>
      <c r="BF174" s="142">
        <f t="shared" si="15"/>
        <v>17</v>
      </c>
      <c r="BG174" s="142">
        <f t="shared" si="16"/>
        <v>0</v>
      </c>
      <c r="BH174" s="142">
        <f t="shared" si="17"/>
        <v>0</v>
      </c>
      <c r="BI174" s="142">
        <f t="shared" si="18"/>
        <v>0</v>
      </c>
      <c r="BJ174" s="13" t="s">
        <v>117</v>
      </c>
      <c r="BK174" s="142">
        <f t="shared" si="19"/>
        <v>17</v>
      </c>
      <c r="BL174" s="13" t="s">
        <v>123</v>
      </c>
      <c r="BM174" s="141" t="s">
        <v>398</v>
      </c>
    </row>
    <row r="175" spans="2:65" s="1" customFormat="1" ht="24.2" customHeight="1">
      <c r="B175" s="129"/>
      <c r="C175" s="130">
        <v>53</v>
      </c>
      <c r="D175" s="130" t="s">
        <v>119</v>
      </c>
      <c r="E175" s="131" t="s">
        <v>637</v>
      </c>
      <c r="F175" s="132" t="s">
        <v>638</v>
      </c>
      <c r="G175" s="133" t="s">
        <v>126</v>
      </c>
      <c r="H175" s="134">
        <v>4.2999999999999997E-2</v>
      </c>
      <c r="I175" s="135">
        <v>25</v>
      </c>
      <c r="J175" s="135">
        <f t="shared" si="10"/>
        <v>1.08</v>
      </c>
      <c r="K175" s="136"/>
      <c r="L175" s="25"/>
      <c r="M175" s="155" t="s">
        <v>1</v>
      </c>
      <c r="N175" s="156" t="s">
        <v>38</v>
      </c>
      <c r="O175" s="157">
        <v>0</v>
      </c>
      <c r="P175" s="157">
        <f t="shared" si="11"/>
        <v>0</v>
      </c>
      <c r="Q175" s="157">
        <v>0</v>
      </c>
      <c r="R175" s="157">
        <f t="shared" si="12"/>
        <v>0</v>
      </c>
      <c r="S175" s="157">
        <v>0</v>
      </c>
      <c r="T175" s="158">
        <f t="shared" si="13"/>
        <v>0</v>
      </c>
      <c r="AR175" s="141" t="s">
        <v>123</v>
      </c>
      <c r="AT175" s="141" t="s">
        <v>119</v>
      </c>
      <c r="AU175" s="141" t="s">
        <v>117</v>
      </c>
      <c r="AY175" s="13" t="s">
        <v>118</v>
      </c>
      <c r="BE175" s="142">
        <f t="shared" si="14"/>
        <v>0</v>
      </c>
      <c r="BF175" s="142">
        <f t="shared" si="15"/>
        <v>1.08</v>
      </c>
      <c r="BG175" s="142">
        <f t="shared" si="16"/>
        <v>0</v>
      </c>
      <c r="BH175" s="142">
        <f t="shared" si="17"/>
        <v>0</v>
      </c>
      <c r="BI175" s="142">
        <f t="shared" si="18"/>
        <v>0</v>
      </c>
      <c r="BJ175" s="13" t="s">
        <v>117</v>
      </c>
      <c r="BK175" s="142">
        <f t="shared" si="19"/>
        <v>1.08</v>
      </c>
      <c r="BL175" s="13" t="s">
        <v>123</v>
      </c>
      <c r="BM175" s="141" t="s">
        <v>401</v>
      </c>
    </row>
    <row r="176" spans="2:65" s="1" customFormat="1" ht="6.95" customHeight="1">
      <c r="B176" s="40"/>
      <c r="C176" s="41"/>
      <c r="D176" s="41"/>
      <c r="E176" s="41"/>
      <c r="F176" s="41"/>
      <c r="G176" s="41"/>
      <c r="H176" s="41"/>
      <c r="I176" s="41"/>
      <c r="J176" s="41"/>
      <c r="K176" s="41"/>
      <c r="L176" s="25"/>
    </row>
  </sheetData>
  <autoFilter ref="C118:K17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10</vt:i4>
      </vt:variant>
    </vt:vector>
  </HeadingPairs>
  <TitlesOfParts>
    <vt:vector size="15" baseType="lpstr">
      <vt:lpstr>Rekapitulácia stavby</vt:lpstr>
      <vt:lpstr>01 - Vnútorná vodovodná s...</vt:lpstr>
      <vt:lpstr>02 - Stupačky ústredného ...</vt:lpstr>
      <vt:lpstr>03 - Architektúra</vt:lpstr>
      <vt:lpstr>04 - Vnútorná kanalizačná...</vt:lpstr>
      <vt:lpstr>'01 - Vnútorná vodovodná s...'!Nyomtatási_cím</vt:lpstr>
      <vt:lpstr>'02 - Stupačky ústredného ...'!Nyomtatási_cím</vt:lpstr>
      <vt:lpstr>'03 - Architektúra'!Nyomtatási_cím</vt:lpstr>
      <vt:lpstr>'04 - Vnútorná kanalizačná...'!Nyomtatási_cím</vt:lpstr>
      <vt:lpstr>'Rekapitulácia stavby'!Nyomtatási_cím</vt:lpstr>
      <vt:lpstr>'01 - Vnútorná vodovodná s...'!Nyomtatási_terület</vt:lpstr>
      <vt:lpstr>'02 - Stupačky ústredného ...'!Nyomtatási_terület</vt:lpstr>
      <vt:lpstr>'03 - Architektúra'!Nyomtatási_terület</vt:lpstr>
      <vt:lpstr>'04 - Vnútorná kanalizačná...'!Nyomtatási_terület</vt:lpstr>
      <vt:lpstr>'Rekapitulácia stavby'!Nyomtatási_terület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Kéry</dc:creator>
  <cp:lastModifiedBy>Asus</cp:lastModifiedBy>
  <dcterms:created xsi:type="dcterms:W3CDTF">2022-08-30T09:40:44Z</dcterms:created>
  <dcterms:modified xsi:type="dcterms:W3CDTF">2022-10-05T10:58:30Z</dcterms:modified>
</cp:coreProperties>
</file>